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235"/>
  </bookViews>
  <sheets>
    <sheet name="Résultats BBCA réno" sheetId="1" r:id="rId1"/>
    <sheet name="Ratios BBCA réno" sheetId="3" state="hidden" r:id="rId2"/>
  </sheets>
  <definedNames>
    <definedName name="typo">#REF!</definedName>
  </definedNames>
  <calcPr calcId="152511"/>
</workbook>
</file>

<file path=xl/calcChain.xml><?xml version="1.0" encoding="utf-8"?>
<calcChain xmlns="http://schemas.openxmlformats.org/spreadsheetml/2006/main">
  <c r="C42" i="1" l="1"/>
  <c r="C61" i="1" l="1"/>
  <c r="E29" i="1" l="1"/>
  <c r="C45" i="1"/>
  <c r="C68" i="1" l="1"/>
  <c r="C38" i="1"/>
  <c r="C44" i="1"/>
  <c r="C43" i="1"/>
  <c r="M19" i="1"/>
  <c r="M20" i="1"/>
  <c r="M21" i="1"/>
  <c r="M22" i="1"/>
  <c r="M23" i="1"/>
  <c r="M24" i="1"/>
  <c r="M25" i="1"/>
  <c r="M26" i="1"/>
  <c r="M27" i="1"/>
  <c r="M28" i="1"/>
  <c r="M29" i="1"/>
  <c r="M18" i="1"/>
  <c r="L19" i="1"/>
  <c r="L20" i="1"/>
  <c r="L21" i="1"/>
  <c r="L22" i="1"/>
  <c r="L23" i="1"/>
  <c r="L24" i="1"/>
  <c r="L25" i="1"/>
  <c r="L26" i="1"/>
  <c r="L27" i="1"/>
  <c r="L28" i="1"/>
  <c r="L29" i="1"/>
  <c r="L18" i="1"/>
  <c r="I19" i="1"/>
  <c r="I20" i="1"/>
  <c r="I21" i="1"/>
  <c r="I22" i="1"/>
  <c r="I23" i="1"/>
  <c r="I24" i="1"/>
  <c r="I25" i="1"/>
  <c r="I26" i="1"/>
  <c r="I27" i="1"/>
  <c r="I28" i="1"/>
  <c r="I29" i="1"/>
  <c r="H19" i="1"/>
  <c r="E19" i="1" s="1"/>
  <c r="H20" i="1"/>
  <c r="E20" i="1" s="1"/>
  <c r="H21" i="1"/>
  <c r="E21" i="1" s="1"/>
  <c r="H22" i="1"/>
  <c r="E22" i="1" s="1"/>
  <c r="H23" i="1"/>
  <c r="E23" i="1" s="1"/>
  <c r="H24" i="1"/>
  <c r="E24" i="1" s="1"/>
  <c r="H25" i="1"/>
  <c r="E25" i="1" s="1"/>
  <c r="H26" i="1"/>
  <c r="E26" i="1" s="1"/>
  <c r="H27" i="1"/>
  <c r="E27" i="1" s="1"/>
  <c r="H28" i="1"/>
  <c r="E28" i="1" s="1"/>
  <c r="H29" i="1"/>
  <c r="I18" i="1"/>
  <c r="H18" i="1"/>
  <c r="E18" i="1" s="1"/>
  <c r="H30" i="1" l="1"/>
  <c r="I30" i="1"/>
  <c r="C41" i="1" s="1"/>
  <c r="M30" i="1"/>
  <c r="L30" i="1"/>
  <c r="C75" i="1" l="1"/>
  <c r="D75" i="1"/>
  <c r="C46" i="1"/>
  <c r="C49" i="1" s="1"/>
  <c r="C3" i="1" l="1"/>
  <c r="E14" i="3"/>
  <c r="D14" i="3"/>
  <c r="C65" i="1" l="1"/>
  <c r="C64" i="1" s="1"/>
  <c r="C50" i="1" s="1"/>
  <c r="C51" i="1" s="1"/>
  <c r="C2" i="1" s="1"/>
  <c r="C14" i="3"/>
  <c r="B14" i="3"/>
</calcChain>
</file>

<file path=xl/comments1.xml><?xml version="1.0" encoding="utf-8"?>
<comments xmlns="http://schemas.openxmlformats.org/spreadsheetml/2006/main">
  <authors>
    <author>Auteur</author>
  </authors>
  <commentList>
    <comment ref="B37" authorId="0" shapeId="0">
      <text>
        <r>
          <rPr>
            <sz val="9"/>
            <color indexed="81"/>
            <rFont val="Tahoma"/>
            <family val="2"/>
          </rPr>
          <t>Valeur négative</t>
        </r>
      </text>
    </comment>
  </commentList>
</comments>
</file>

<file path=xl/sharedStrings.xml><?xml version="1.0" encoding="utf-8"?>
<sst xmlns="http://schemas.openxmlformats.org/spreadsheetml/2006/main" count="139" uniqueCount="93">
  <si>
    <t>Label BBCA Rénovation :</t>
  </si>
  <si>
    <t>Cellule à compléter</t>
  </si>
  <si>
    <t>Informations relatives au projet: Construction raisonnée</t>
  </si>
  <si>
    <t>↓ A renseigner ↓</t>
  </si>
  <si>
    <t>Nom du projet</t>
  </si>
  <si>
    <t>Typologie de rénovation</t>
  </si>
  <si>
    <t xml:space="preserve">Typologie du bâtiment </t>
  </si>
  <si>
    <t>Surface de plancher (m² SDP)</t>
  </si>
  <si>
    <r>
      <rPr>
        <b/>
        <sz val="11"/>
        <color indexed="8"/>
        <rFont val="Calibri"/>
        <family val="2"/>
      </rPr>
      <t xml:space="preserve">↓ </t>
    </r>
    <r>
      <rPr>
        <b/>
        <sz val="11"/>
        <color indexed="8"/>
        <rFont val="Calibri"/>
        <family val="2"/>
      </rPr>
      <t>A renseigner ↓</t>
    </r>
  </si>
  <si>
    <t>Informations relatives au projet: Economie circulaire</t>
  </si>
  <si>
    <t>Surface complémentaire équivalente liée à la mutualisation (m²SDP)</t>
  </si>
  <si>
    <t>Périmètre de la rénovation</t>
  </si>
  <si>
    <t>↓ A renseigner (lots rénovés)↓</t>
  </si>
  <si>
    <t>↓ Impact carbone du lot rénové↓</t>
  </si>
  <si>
    <t>Lot 1. VRD</t>
  </si>
  <si>
    <t>Oui</t>
  </si>
  <si>
    <t>Lot 2. Fondations et infrastructure</t>
  </si>
  <si>
    <t>Lot 3. Superstructure - Maçonnerie</t>
  </si>
  <si>
    <t>Lot 4. Couverture - Etanchéité - Charpente - Zingerie</t>
  </si>
  <si>
    <t>Lot 5. Cloisonnement - Doublage - Plafonds suspendus - Menuiseries intérieures</t>
  </si>
  <si>
    <t>Lot 6. Façades et menuiseries extérieures</t>
  </si>
  <si>
    <t>Lot 7. Revêtements des sols, murs et plafonds - Chape - Peintures - produits de décoration</t>
  </si>
  <si>
    <t>Lot 8. CVC</t>
  </si>
  <si>
    <t>Lot 9. Installations sanitaires</t>
  </si>
  <si>
    <t>Lot 10. Réseau d'énergie (courant fort)</t>
  </si>
  <si>
    <t>Lot 11. Réseau de communication (courant faible)</t>
  </si>
  <si>
    <t>Lot 12. Appareils élevateurs</t>
  </si>
  <si>
    <t>Indicateurs BBCA réno</t>
  </si>
  <si>
    <t>↓ A renseigner↓</t>
  </si>
  <si>
    <t>Eges PCE (kg CO2 eq/m²SDP)</t>
  </si>
  <si>
    <t>Eges (kg CO2 eq/m²SDP)</t>
  </si>
  <si>
    <t>Calcul des seuils BBCA réno</t>
  </si>
  <si>
    <t>Eges PCE max  (kg CO2 eq/m²SDP)</t>
  </si>
  <si>
    <t>Eges max  (kg CO2 eq/m²SDP)</t>
  </si>
  <si>
    <t>Calcul des points BBCA réno</t>
  </si>
  <si>
    <t>Emissions évitées</t>
  </si>
  <si>
    <t>TOTAL</t>
  </si>
  <si>
    <t xml:space="preserve">Références </t>
  </si>
  <si>
    <t>Niveaux du label </t>
  </si>
  <si>
    <t xml:space="preserve">BBCA </t>
  </si>
  <si>
    <t>BBCA Performance</t>
  </si>
  <si>
    <t>BBCA Excellence</t>
  </si>
  <si>
    <t>Economie circulaire - Réemploi des matériaux </t>
  </si>
  <si>
    <t>Points du projet</t>
  </si>
  <si>
    <t>Economie circulaire - Potentiel de mutualisation  </t>
  </si>
  <si>
    <t>Points mutualisation espaces</t>
  </si>
  <si>
    <t>Eges PCE max</t>
  </si>
  <si>
    <t>Lot 01</t>
  </si>
  <si>
    <t>Lot 02</t>
  </si>
  <si>
    <t>Lot 03</t>
  </si>
  <si>
    <t>Lot 04</t>
  </si>
  <si>
    <t>Lot 05</t>
  </si>
  <si>
    <t>Lot 06</t>
  </si>
  <si>
    <t>Lot 07</t>
  </si>
  <si>
    <t>Lot 08</t>
  </si>
  <si>
    <t>Lot 09</t>
  </si>
  <si>
    <t>Lot 10</t>
  </si>
  <si>
    <t>Lot 11</t>
  </si>
  <si>
    <t>Lot 12</t>
  </si>
  <si>
    <t>kg eq. CO2/m²SDP</t>
  </si>
  <si>
    <t>Total Cr</t>
  </si>
  <si>
    <t>Bureaux</t>
  </si>
  <si>
    <t>Logements</t>
  </si>
  <si>
    <t>Impact lot non amorti Immeuble Collectif</t>
  </si>
  <si>
    <t>Eges PCENA max</t>
  </si>
  <si>
    <t>Eges PCENA (kg CO2 eq/m²SDP)</t>
  </si>
  <si>
    <t>Eges PCENA max  (kg CO2 eq/m²SDP)</t>
  </si>
  <si>
    <t>Impact du lot comptabilisé ?</t>
  </si>
  <si>
    <t>Ratio CARBONE 1 Bureaux</t>
  </si>
  <si>
    <t>Ratio CARBONE 1 Logements collectifs</t>
  </si>
  <si>
    <t>Eges énergie (kg CO2 eq/m²SDP)</t>
  </si>
  <si>
    <t>Eges chantier (kg CO2 eq/m²SDP)</t>
  </si>
  <si>
    <t>Eges eau (kg CO2 eq/m²SDP)</t>
  </si>
  <si>
    <t>Eges énergie max  (kg CO2 eq/m²SDP)</t>
  </si>
  <si>
    <t>Eges chantier max (kg CO2 eq/m²SDP)</t>
  </si>
  <si>
    <t>Eges eau max (kg CO2 eq/m²SDP)</t>
  </si>
  <si>
    <t>Stockage carbone (kg CO2 eq/m²SDP)</t>
  </si>
  <si>
    <t>Réemploi de produits de construction et équipements
(kg matériau réemployé/m²SDP)</t>
  </si>
  <si>
    <t>Déconstruction sélective préalable</t>
  </si>
  <si>
    <t>Innovation climat</t>
  </si>
  <si>
    <t>Respect des conditions Eges PCE et Eges énergie :</t>
  </si>
  <si>
    <t>Seuil Eges Energie max - Condition 1</t>
  </si>
  <si>
    <t>Seuil Eges Energie max</t>
  </si>
  <si>
    <t>Seuil Eges PCE max - Condition 2</t>
  </si>
  <si>
    <t>Rénovation lourde - Seuil Eges PCE max</t>
  </si>
  <si>
    <t>Rénovation thermique - Seuil Eges PCE max</t>
  </si>
  <si>
    <t>Ratio par défaut non amorti Bureau</t>
  </si>
  <si>
    <t>DXV</t>
  </si>
  <si>
    <t>Rénovation lourde</t>
  </si>
  <si>
    <t>Calcul de Eges PCE max (réno thermique)</t>
  </si>
  <si>
    <t>Calcul de Eges PCENA max (réno thermique)</t>
  </si>
  <si>
    <t>Bâtiments à usage de bureaux</t>
  </si>
  <si>
    <t>Bâtiments collectifs d'habitation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</si>
</sst>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8"/>
      <color rgb="FF5F94AB"/>
      <name val="Roboto"/>
    </font>
    <font>
      <b/>
      <sz val="28"/>
      <color rgb="FFFF0000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sz val="15"/>
      <color rgb="FF5F94AB"/>
      <name val="Roboto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90">
    <xf numFmtId="0" fontId="0" fillId="0" borderId="0" xfId="0"/>
    <xf numFmtId="0" fontId="0" fillId="0" borderId="1" xfId="0" applyBorder="1" applyProtection="1"/>
    <xf numFmtId="0" fontId="0" fillId="0" borderId="1" xfId="0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left" vertical="center"/>
    </xf>
    <xf numFmtId="0" fontId="5" fillId="0" borderId="2" xfId="0" applyFont="1" applyBorder="1" applyAlignment="1" applyProtection="1">
      <alignment horizontal="left" vertical="center"/>
    </xf>
    <xf numFmtId="0" fontId="0" fillId="0" borderId="1" xfId="0" applyBorder="1" applyAlignment="1" applyProtection="1">
      <alignment vertical="center"/>
    </xf>
    <xf numFmtId="0" fontId="1" fillId="5" borderId="2" xfId="0" applyFont="1" applyFill="1" applyBorder="1" applyAlignment="1" applyProtection="1">
      <alignment horizontal="left" vertical="center" readingOrder="1"/>
    </xf>
    <xf numFmtId="0" fontId="0" fillId="0" borderId="2" xfId="0" applyBorder="1" applyAlignment="1" applyProtection="1">
      <alignment horizontal="center" vertical="center"/>
    </xf>
    <xf numFmtId="1" fontId="0" fillId="3" borderId="0" xfId="0" applyNumberFormat="1" applyFill="1" applyBorder="1" applyAlignment="1" applyProtection="1">
      <alignment horizontal="center" vertical="center"/>
    </xf>
    <xf numFmtId="0" fontId="8" fillId="5" borderId="0" xfId="0" applyFont="1" applyFill="1" applyBorder="1" applyAlignment="1" applyProtection="1">
      <alignment horizontal="left" vertical="center" readingOrder="1"/>
    </xf>
    <xf numFmtId="0" fontId="0" fillId="0" borderId="3" xfId="0" applyBorder="1" applyAlignment="1" applyProtection="1">
      <alignment horizontal="center" vertical="center"/>
    </xf>
    <xf numFmtId="0" fontId="8" fillId="6" borderId="0" xfId="0" applyFont="1" applyFill="1" applyBorder="1" applyAlignment="1" applyProtection="1">
      <alignment horizontal="left" vertical="center" readingOrder="1"/>
    </xf>
    <xf numFmtId="0" fontId="9" fillId="2" borderId="0" xfId="0" applyFont="1" applyFill="1" applyBorder="1" applyAlignment="1" applyProtection="1">
      <alignment horizontal="left" vertical="center" readingOrder="1"/>
    </xf>
    <xf numFmtId="0" fontId="10" fillId="0" borderId="1" xfId="0" applyFont="1" applyBorder="1" applyAlignment="1" applyProtection="1">
      <alignment horizontal="left" vertical="center" readingOrder="1"/>
    </xf>
    <xf numFmtId="0" fontId="11" fillId="7" borderId="0" xfId="0" applyFont="1" applyFill="1" applyBorder="1" applyAlignment="1" applyProtection="1">
      <alignment horizontal="center" vertical="center"/>
    </xf>
    <xf numFmtId="0" fontId="8" fillId="6" borderId="0" xfId="0" applyFont="1" applyFill="1" applyBorder="1" applyAlignment="1" applyProtection="1">
      <alignment horizontal="center" vertical="center" readingOrder="1"/>
    </xf>
    <xf numFmtId="0" fontId="11" fillId="8" borderId="0" xfId="0" applyFont="1" applyFill="1" applyBorder="1" applyAlignment="1" applyProtection="1">
      <alignment horizontal="left" vertical="center" readingOrder="1"/>
    </xf>
    <xf numFmtId="0" fontId="11" fillId="2" borderId="0" xfId="0" applyFont="1" applyFill="1" applyBorder="1" applyAlignment="1" applyProtection="1">
      <alignment horizontal="left" vertical="center" wrapText="1" readingOrder="1"/>
    </xf>
    <xf numFmtId="0" fontId="0" fillId="2" borderId="4" xfId="0" applyFont="1" applyFill="1" applyBorder="1" applyAlignment="1" applyProtection="1">
      <alignment vertical="center" wrapText="1" readingOrder="1"/>
    </xf>
    <xf numFmtId="0" fontId="0" fillId="2" borderId="4" xfId="0" applyFont="1" applyFill="1" applyBorder="1" applyAlignment="1" applyProtection="1">
      <alignment horizontal="left" vertical="center" wrapText="1" readingOrder="1"/>
    </xf>
    <xf numFmtId="0" fontId="0" fillId="2" borderId="4" xfId="0" applyFont="1" applyFill="1" applyBorder="1" applyAlignment="1" applyProtection="1">
      <alignment horizontal="left" vertical="center" readingOrder="1"/>
    </xf>
    <xf numFmtId="1" fontId="0" fillId="3" borderId="4" xfId="0" applyNumberFormat="1" applyFill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left" vertical="center" readingOrder="1"/>
    </xf>
    <xf numFmtId="1" fontId="2" fillId="3" borderId="4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vertical="center" readingOrder="1"/>
    </xf>
    <xf numFmtId="0" fontId="7" fillId="0" borderId="0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1" fontId="3" fillId="0" borderId="3" xfId="0" applyNumberFormat="1" applyFont="1" applyBorder="1" applyAlignment="1" applyProtection="1">
      <alignment vertical="center"/>
    </xf>
    <xf numFmtId="0" fontId="7" fillId="0" borderId="6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left" vertical="center" readingOrder="1"/>
    </xf>
    <xf numFmtId="3" fontId="0" fillId="0" borderId="0" xfId="0" applyNumberFormat="1" applyFill="1" applyBorder="1" applyAlignment="1" applyProtection="1">
      <alignment horizontal="left" vertical="center"/>
    </xf>
    <xf numFmtId="0" fontId="0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0" borderId="0" xfId="0" applyBorder="1" applyAlignment="1" applyProtection="1">
      <alignment vertical="center"/>
    </xf>
    <xf numFmtId="0" fontId="0" fillId="0" borderId="9" xfId="0" applyBorder="1" applyProtection="1"/>
    <xf numFmtId="0" fontId="0" fillId="0" borderId="3" xfId="0" applyBorder="1" applyProtection="1"/>
    <xf numFmtId="0" fontId="2" fillId="0" borderId="0" xfId="0" applyFont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left" vertical="center" wrapText="1" readingOrder="1"/>
    </xf>
    <xf numFmtId="3" fontId="0" fillId="3" borderId="4" xfId="0" applyNumberFormat="1" applyFill="1" applyBorder="1" applyAlignment="1" applyProtection="1">
      <alignment horizontal="center" vertical="center"/>
    </xf>
    <xf numFmtId="0" fontId="0" fillId="2" borderId="11" xfId="0" applyFont="1" applyFill="1" applyBorder="1" applyAlignment="1" applyProtection="1">
      <alignment vertical="center" wrapText="1" readingOrder="1"/>
    </xf>
    <xf numFmtId="0" fontId="0" fillId="2" borderId="12" xfId="0" applyFont="1" applyFill="1" applyBorder="1" applyAlignment="1" applyProtection="1">
      <alignment vertical="center" wrapText="1" readingOrder="1"/>
    </xf>
    <xf numFmtId="0" fontId="0" fillId="0" borderId="1" xfId="0" applyFill="1" applyBorder="1" applyProtection="1"/>
    <xf numFmtId="0" fontId="1" fillId="5" borderId="1" xfId="0" applyFont="1" applyFill="1" applyBorder="1" applyAlignment="1" applyProtection="1">
      <alignment vertical="center"/>
    </xf>
    <xf numFmtId="0" fontId="1" fillId="5" borderId="5" xfId="0" applyFont="1" applyFill="1" applyBorder="1" applyAlignment="1" applyProtection="1">
      <alignment vertical="center"/>
    </xf>
    <xf numFmtId="0" fontId="2" fillId="0" borderId="3" xfId="0" applyFont="1" applyBorder="1" applyAlignment="1" applyProtection="1">
      <alignment horizontal="center" vertical="center"/>
    </xf>
    <xf numFmtId="0" fontId="0" fillId="2" borderId="11" xfId="0" applyFont="1" applyFill="1" applyBorder="1" applyAlignment="1" applyProtection="1">
      <alignment horizontal="left" vertical="center" wrapText="1" readingOrder="1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Protection="1"/>
    <xf numFmtId="0" fontId="0" fillId="0" borderId="14" xfId="0" applyFill="1" applyBorder="1" applyProtection="1"/>
    <xf numFmtId="0" fontId="0" fillId="0" borderId="14" xfId="0" applyBorder="1" applyProtection="1"/>
    <xf numFmtId="0" fontId="2" fillId="4" borderId="13" xfId="0" applyFont="1" applyFill="1" applyBorder="1" applyProtection="1"/>
    <xf numFmtId="0" fontId="2" fillId="0" borderId="13" xfId="0" applyFont="1" applyBorder="1" applyProtection="1"/>
    <xf numFmtId="1" fontId="2" fillId="0" borderId="7" xfId="0" applyNumberFormat="1" applyFont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 wrapText="1"/>
    </xf>
    <xf numFmtId="0" fontId="2" fillId="0" borderId="2" xfId="0" applyFont="1" applyBorder="1" applyProtection="1"/>
    <xf numFmtId="0" fontId="2" fillId="0" borderId="7" xfId="0" applyFont="1" applyBorder="1" applyProtection="1"/>
    <xf numFmtId="1" fontId="0" fillId="0" borderId="7" xfId="0" applyNumberFormat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9" fontId="0" fillId="0" borderId="9" xfId="0" applyNumberFormat="1" applyBorder="1" applyProtection="1"/>
    <xf numFmtId="0" fontId="0" fillId="0" borderId="15" xfId="0" applyBorder="1" applyProtection="1"/>
    <xf numFmtId="1" fontId="0" fillId="0" borderId="7" xfId="0" applyNumberFormat="1" applyBorder="1" applyProtection="1"/>
    <xf numFmtId="0" fontId="14" fillId="0" borderId="2" xfId="0" applyFont="1" applyBorder="1" applyAlignment="1" applyProtection="1">
      <alignment horizontal="left" vertical="center"/>
    </xf>
    <xf numFmtId="0" fontId="15" fillId="0" borderId="2" xfId="0" applyFont="1" applyBorder="1" applyAlignment="1" applyProtection="1">
      <alignment horizontal="left" vertical="center"/>
    </xf>
    <xf numFmtId="0" fontId="2" fillId="0" borderId="7" xfId="0" applyFont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0" fillId="0" borderId="0" xfId="0" applyProtection="1"/>
    <xf numFmtId="3" fontId="0" fillId="0" borderId="0" xfId="0" applyNumberFormat="1" applyFill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/>
    </xf>
    <xf numFmtId="1" fontId="0" fillId="0" borderId="7" xfId="0" applyNumberFormat="1" applyFont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1" fillId="5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" fontId="0" fillId="0" borderId="0" xfId="0" applyNumberFormat="1" applyFill="1" applyAlignment="1" applyProtection="1">
      <alignment vertical="center"/>
    </xf>
    <xf numFmtId="3" fontId="0" fillId="3" borderId="8" xfId="0" applyNumberFormat="1" applyFill="1" applyBorder="1" applyAlignment="1" applyProtection="1">
      <alignment horizontal="center" vertical="center"/>
    </xf>
    <xf numFmtId="49" fontId="0" fillId="4" borderId="4" xfId="0" applyNumberFormat="1" applyFill="1" applyBorder="1" applyAlignment="1" applyProtection="1">
      <alignment horizontal="left" vertical="center"/>
      <protection locked="0"/>
    </xf>
    <xf numFmtId="1" fontId="0" fillId="4" borderId="4" xfId="0" applyNumberFormat="1" applyFill="1" applyBorder="1" applyAlignment="1" applyProtection="1">
      <alignment horizontal="left" vertical="center"/>
      <protection locked="0"/>
    </xf>
    <xf numFmtId="3" fontId="0" fillId="4" borderId="4" xfId="0" applyNumberFormat="1" applyFill="1" applyBorder="1" applyAlignment="1" applyProtection="1">
      <alignment horizontal="left" vertical="center"/>
      <protection locked="0"/>
    </xf>
    <xf numFmtId="3" fontId="0" fillId="4" borderId="4" xfId="0" applyNumberFormat="1" applyFill="1" applyBorder="1" applyAlignment="1" applyProtection="1">
      <alignment horizontal="center" vertical="center"/>
      <protection locked="0"/>
    </xf>
    <xf numFmtId="3" fontId="0" fillId="4" borderId="4" xfId="0" applyNumberFormat="1" applyFill="1" applyBorder="1" applyAlignment="1" applyProtection="1">
      <alignment horizontal="center" vertical="center" readingOrder="1"/>
      <protection locked="0"/>
    </xf>
    <xf numFmtId="3" fontId="0" fillId="4" borderId="10" xfId="0" applyNumberFormat="1" applyFill="1" applyBorder="1" applyAlignment="1" applyProtection="1">
      <alignment horizontal="center" vertical="center" wrapText="1" readingOrder="1"/>
      <protection locked="0"/>
    </xf>
    <xf numFmtId="3" fontId="0" fillId="4" borderId="7" xfId="0" applyNumberFormat="1" applyFill="1" applyBorder="1" applyAlignment="1" applyProtection="1">
      <alignment horizontal="center" vertical="center"/>
      <protection locked="0"/>
    </xf>
    <xf numFmtId="3" fontId="0" fillId="4" borderId="8" xfId="0" applyNumberFormat="1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/>
  </cellStyles>
  <dxfs count="0"/>
  <tableStyles count="0" defaultTableStyle="TableStyleMedium2" defaultPivotStyle="Pivot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2</xdr:row>
      <xdr:rowOff>200025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0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75"/>
  <sheetViews>
    <sheetView showGridLines="0" tabSelected="1" topLeftCell="B10" zoomScaleNormal="100" workbookViewId="0">
      <selection activeCell="D21" sqref="D21"/>
    </sheetView>
  </sheetViews>
  <sheetFormatPr baseColWidth="10" defaultColWidth="11.42578125" defaultRowHeight="15"/>
  <cols>
    <col min="1" max="1" width="15" style="73" customWidth="1"/>
    <col min="2" max="2" width="67.42578125" style="77" customWidth="1"/>
    <col min="3" max="3" width="30.85546875" style="77" customWidth="1"/>
    <col min="4" max="4" width="30" style="77" customWidth="1"/>
    <col min="5" max="5" width="27.28515625" style="73" customWidth="1"/>
    <col min="6" max="6" width="11.42578125" style="73"/>
    <col min="7" max="7" width="13.28515625" style="73" hidden="1" customWidth="1"/>
    <col min="8" max="8" width="18.5703125" style="73" hidden="1" customWidth="1"/>
    <col min="9" max="9" width="22" style="73" hidden="1" customWidth="1"/>
    <col min="10" max="10" width="11.140625" style="73" hidden="1" customWidth="1"/>
    <col min="11" max="11" width="6.7109375" style="73" hidden="1" customWidth="1"/>
    <col min="12" max="12" width="13.7109375" style="73" hidden="1" customWidth="1"/>
    <col min="13" max="13" width="24.85546875" style="73" hidden="1" customWidth="1"/>
    <col min="14" max="256" width="11.42578125" style="73"/>
    <col min="257" max="257" width="15" style="73" customWidth="1"/>
    <col min="258" max="258" width="37.7109375" style="73" customWidth="1"/>
    <col min="259" max="259" width="23.5703125" style="73" customWidth="1"/>
    <col min="260" max="260" width="25.7109375" style="73" customWidth="1"/>
    <col min="261" max="512" width="11.42578125" style="73"/>
    <col min="513" max="513" width="15" style="73" customWidth="1"/>
    <col min="514" max="514" width="37.7109375" style="73" customWidth="1"/>
    <col min="515" max="515" width="23.5703125" style="73" customWidth="1"/>
    <col min="516" max="516" width="25.7109375" style="73" customWidth="1"/>
    <col min="517" max="768" width="11.42578125" style="73"/>
    <col min="769" max="769" width="15" style="73" customWidth="1"/>
    <col min="770" max="770" width="37.7109375" style="73" customWidth="1"/>
    <col min="771" max="771" width="23.5703125" style="73" customWidth="1"/>
    <col min="772" max="772" width="25.7109375" style="73" customWidth="1"/>
    <col min="773" max="1024" width="11.42578125" style="73"/>
    <col min="1025" max="1025" width="15" style="73" customWidth="1"/>
    <col min="1026" max="1026" width="37.7109375" style="73" customWidth="1"/>
    <col min="1027" max="1027" width="23.5703125" style="73" customWidth="1"/>
    <col min="1028" max="1028" width="25.7109375" style="73" customWidth="1"/>
    <col min="1029" max="1280" width="11.42578125" style="73"/>
    <col min="1281" max="1281" width="15" style="73" customWidth="1"/>
    <col min="1282" max="1282" width="37.7109375" style="73" customWidth="1"/>
    <col min="1283" max="1283" width="23.5703125" style="73" customWidth="1"/>
    <col min="1284" max="1284" width="25.7109375" style="73" customWidth="1"/>
    <col min="1285" max="1536" width="11.42578125" style="73"/>
    <col min="1537" max="1537" width="15" style="73" customWidth="1"/>
    <col min="1538" max="1538" width="37.7109375" style="73" customWidth="1"/>
    <col min="1539" max="1539" width="23.5703125" style="73" customWidth="1"/>
    <col min="1540" max="1540" width="25.7109375" style="73" customWidth="1"/>
    <col min="1541" max="1792" width="11.42578125" style="73"/>
    <col min="1793" max="1793" width="15" style="73" customWidth="1"/>
    <col min="1794" max="1794" width="37.7109375" style="73" customWidth="1"/>
    <col min="1795" max="1795" width="23.5703125" style="73" customWidth="1"/>
    <col min="1796" max="1796" width="25.7109375" style="73" customWidth="1"/>
    <col min="1797" max="2048" width="11.42578125" style="73"/>
    <col min="2049" max="2049" width="15" style="73" customWidth="1"/>
    <col min="2050" max="2050" width="37.7109375" style="73" customWidth="1"/>
    <col min="2051" max="2051" width="23.5703125" style="73" customWidth="1"/>
    <col min="2052" max="2052" width="25.7109375" style="73" customWidth="1"/>
    <col min="2053" max="2304" width="11.42578125" style="73"/>
    <col min="2305" max="2305" width="15" style="73" customWidth="1"/>
    <col min="2306" max="2306" width="37.7109375" style="73" customWidth="1"/>
    <col min="2307" max="2307" width="23.5703125" style="73" customWidth="1"/>
    <col min="2308" max="2308" width="25.7109375" style="73" customWidth="1"/>
    <col min="2309" max="2560" width="11.42578125" style="73"/>
    <col min="2561" max="2561" width="15" style="73" customWidth="1"/>
    <col min="2562" max="2562" width="37.7109375" style="73" customWidth="1"/>
    <col min="2563" max="2563" width="23.5703125" style="73" customWidth="1"/>
    <col min="2564" max="2564" width="25.7109375" style="73" customWidth="1"/>
    <col min="2565" max="2816" width="11.42578125" style="73"/>
    <col min="2817" max="2817" width="15" style="73" customWidth="1"/>
    <col min="2818" max="2818" width="37.7109375" style="73" customWidth="1"/>
    <col min="2819" max="2819" width="23.5703125" style="73" customWidth="1"/>
    <col min="2820" max="2820" width="25.7109375" style="73" customWidth="1"/>
    <col min="2821" max="3072" width="11.42578125" style="73"/>
    <col min="3073" max="3073" width="15" style="73" customWidth="1"/>
    <col min="3074" max="3074" width="37.7109375" style="73" customWidth="1"/>
    <col min="3075" max="3075" width="23.5703125" style="73" customWidth="1"/>
    <col min="3076" max="3076" width="25.7109375" style="73" customWidth="1"/>
    <col min="3077" max="3328" width="11.42578125" style="73"/>
    <col min="3329" max="3329" width="15" style="73" customWidth="1"/>
    <col min="3330" max="3330" width="37.7109375" style="73" customWidth="1"/>
    <col min="3331" max="3331" width="23.5703125" style="73" customWidth="1"/>
    <col min="3332" max="3332" width="25.7109375" style="73" customWidth="1"/>
    <col min="3333" max="3584" width="11.42578125" style="73"/>
    <col min="3585" max="3585" width="15" style="73" customWidth="1"/>
    <col min="3586" max="3586" width="37.7109375" style="73" customWidth="1"/>
    <col min="3587" max="3587" width="23.5703125" style="73" customWidth="1"/>
    <col min="3588" max="3588" width="25.7109375" style="73" customWidth="1"/>
    <col min="3589" max="3840" width="11.42578125" style="73"/>
    <col min="3841" max="3841" width="15" style="73" customWidth="1"/>
    <col min="3842" max="3842" width="37.7109375" style="73" customWidth="1"/>
    <col min="3843" max="3843" width="23.5703125" style="73" customWidth="1"/>
    <col min="3844" max="3844" width="25.7109375" style="73" customWidth="1"/>
    <col min="3845" max="4096" width="11.42578125" style="73"/>
    <col min="4097" max="4097" width="15" style="73" customWidth="1"/>
    <col min="4098" max="4098" width="37.7109375" style="73" customWidth="1"/>
    <col min="4099" max="4099" width="23.5703125" style="73" customWidth="1"/>
    <col min="4100" max="4100" width="25.7109375" style="73" customWidth="1"/>
    <col min="4101" max="4352" width="11.42578125" style="73"/>
    <col min="4353" max="4353" width="15" style="73" customWidth="1"/>
    <col min="4354" max="4354" width="37.7109375" style="73" customWidth="1"/>
    <col min="4355" max="4355" width="23.5703125" style="73" customWidth="1"/>
    <col min="4356" max="4356" width="25.7109375" style="73" customWidth="1"/>
    <col min="4357" max="4608" width="11.42578125" style="73"/>
    <col min="4609" max="4609" width="15" style="73" customWidth="1"/>
    <col min="4610" max="4610" width="37.7109375" style="73" customWidth="1"/>
    <col min="4611" max="4611" width="23.5703125" style="73" customWidth="1"/>
    <col min="4612" max="4612" width="25.7109375" style="73" customWidth="1"/>
    <col min="4613" max="4864" width="11.42578125" style="73"/>
    <col min="4865" max="4865" width="15" style="73" customWidth="1"/>
    <col min="4866" max="4866" width="37.7109375" style="73" customWidth="1"/>
    <col min="4867" max="4867" width="23.5703125" style="73" customWidth="1"/>
    <col min="4868" max="4868" width="25.7109375" style="73" customWidth="1"/>
    <col min="4869" max="5120" width="11.42578125" style="73"/>
    <col min="5121" max="5121" width="15" style="73" customWidth="1"/>
    <col min="5122" max="5122" width="37.7109375" style="73" customWidth="1"/>
    <col min="5123" max="5123" width="23.5703125" style="73" customWidth="1"/>
    <col min="5124" max="5124" width="25.7109375" style="73" customWidth="1"/>
    <col min="5125" max="5376" width="11.42578125" style="73"/>
    <col min="5377" max="5377" width="15" style="73" customWidth="1"/>
    <col min="5378" max="5378" width="37.7109375" style="73" customWidth="1"/>
    <col min="5379" max="5379" width="23.5703125" style="73" customWidth="1"/>
    <col min="5380" max="5380" width="25.7109375" style="73" customWidth="1"/>
    <col min="5381" max="5632" width="11.42578125" style="73"/>
    <col min="5633" max="5633" width="15" style="73" customWidth="1"/>
    <col min="5634" max="5634" width="37.7109375" style="73" customWidth="1"/>
    <col min="5635" max="5635" width="23.5703125" style="73" customWidth="1"/>
    <col min="5636" max="5636" width="25.7109375" style="73" customWidth="1"/>
    <col min="5637" max="5888" width="11.42578125" style="73"/>
    <col min="5889" max="5889" width="15" style="73" customWidth="1"/>
    <col min="5890" max="5890" width="37.7109375" style="73" customWidth="1"/>
    <col min="5891" max="5891" width="23.5703125" style="73" customWidth="1"/>
    <col min="5892" max="5892" width="25.7109375" style="73" customWidth="1"/>
    <col min="5893" max="6144" width="11.42578125" style="73"/>
    <col min="6145" max="6145" width="15" style="73" customWidth="1"/>
    <col min="6146" max="6146" width="37.7109375" style="73" customWidth="1"/>
    <col min="6147" max="6147" width="23.5703125" style="73" customWidth="1"/>
    <col min="6148" max="6148" width="25.7109375" style="73" customWidth="1"/>
    <col min="6149" max="6400" width="11.42578125" style="73"/>
    <col min="6401" max="6401" width="15" style="73" customWidth="1"/>
    <col min="6402" max="6402" width="37.7109375" style="73" customWidth="1"/>
    <col min="6403" max="6403" width="23.5703125" style="73" customWidth="1"/>
    <col min="6404" max="6404" width="25.7109375" style="73" customWidth="1"/>
    <col min="6405" max="6656" width="11.42578125" style="73"/>
    <col min="6657" max="6657" width="15" style="73" customWidth="1"/>
    <col min="6658" max="6658" width="37.7109375" style="73" customWidth="1"/>
    <col min="6659" max="6659" width="23.5703125" style="73" customWidth="1"/>
    <col min="6660" max="6660" width="25.7109375" style="73" customWidth="1"/>
    <col min="6661" max="6912" width="11.42578125" style="73"/>
    <col min="6913" max="6913" width="15" style="73" customWidth="1"/>
    <col min="6914" max="6914" width="37.7109375" style="73" customWidth="1"/>
    <col min="6915" max="6915" width="23.5703125" style="73" customWidth="1"/>
    <col min="6916" max="6916" width="25.7109375" style="73" customWidth="1"/>
    <col min="6917" max="7168" width="11.42578125" style="73"/>
    <col min="7169" max="7169" width="15" style="73" customWidth="1"/>
    <col min="7170" max="7170" width="37.7109375" style="73" customWidth="1"/>
    <col min="7171" max="7171" width="23.5703125" style="73" customWidth="1"/>
    <col min="7172" max="7172" width="25.7109375" style="73" customWidth="1"/>
    <col min="7173" max="7424" width="11.42578125" style="73"/>
    <col min="7425" max="7425" width="15" style="73" customWidth="1"/>
    <col min="7426" max="7426" width="37.7109375" style="73" customWidth="1"/>
    <col min="7427" max="7427" width="23.5703125" style="73" customWidth="1"/>
    <col min="7428" max="7428" width="25.7109375" style="73" customWidth="1"/>
    <col min="7429" max="7680" width="11.42578125" style="73"/>
    <col min="7681" max="7681" width="15" style="73" customWidth="1"/>
    <col min="7682" max="7682" width="37.7109375" style="73" customWidth="1"/>
    <col min="7683" max="7683" width="23.5703125" style="73" customWidth="1"/>
    <col min="7684" max="7684" width="25.7109375" style="73" customWidth="1"/>
    <col min="7685" max="7936" width="11.42578125" style="73"/>
    <col min="7937" max="7937" width="15" style="73" customWidth="1"/>
    <col min="7938" max="7938" width="37.7109375" style="73" customWidth="1"/>
    <col min="7939" max="7939" width="23.5703125" style="73" customWidth="1"/>
    <col min="7940" max="7940" width="25.7109375" style="73" customWidth="1"/>
    <col min="7941" max="8192" width="11.42578125" style="73"/>
    <col min="8193" max="8193" width="15" style="73" customWidth="1"/>
    <col min="8194" max="8194" width="37.7109375" style="73" customWidth="1"/>
    <col min="8195" max="8195" width="23.5703125" style="73" customWidth="1"/>
    <col min="8196" max="8196" width="25.7109375" style="73" customWidth="1"/>
    <col min="8197" max="8448" width="11.42578125" style="73"/>
    <col min="8449" max="8449" width="15" style="73" customWidth="1"/>
    <col min="8450" max="8450" width="37.7109375" style="73" customWidth="1"/>
    <col min="8451" max="8451" width="23.5703125" style="73" customWidth="1"/>
    <col min="8452" max="8452" width="25.7109375" style="73" customWidth="1"/>
    <col min="8453" max="8704" width="11.42578125" style="73"/>
    <col min="8705" max="8705" width="15" style="73" customWidth="1"/>
    <col min="8706" max="8706" width="37.7109375" style="73" customWidth="1"/>
    <col min="8707" max="8707" width="23.5703125" style="73" customWidth="1"/>
    <col min="8708" max="8708" width="25.7109375" style="73" customWidth="1"/>
    <col min="8709" max="8960" width="11.42578125" style="73"/>
    <col min="8961" max="8961" width="15" style="73" customWidth="1"/>
    <col min="8962" max="8962" width="37.7109375" style="73" customWidth="1"/>
    <col min="8963" max="8963" width="23.5703125" style="73" customWidth="1"/>
    <col min="8964" max="8964" width="25.7109375" style="73" customWidth="1"/>
    <col min="8965" max="9216" width="11.42578125" style="73"/>
    <col min="9217" max="9217" width="15" style="73" customWidth="1"/>
    <col min="9218" max="9218" width="37.7109375" style="73" customWidth="1"/>
    <col min="9219" max="9219" width="23.5703125" style="73" customWidth="1"/>
    <col min="9220" max="9220" width="25.7109375" style="73" customWidth="1"/>
    <col min="9221" max="9472" width="11.42578125" style="73"/>
    <col min="9473" max="9473" width="15" style="73" customWidth="1"/>
    <col min="9474" max="9474" width="37.7109375" style="73" customWidth="1"/>
    <col min="9475" max="9475" width="23.5703125" style="73" customWidth="1"/>
    <col min="9476" max="9476" width="25.7109375" style="73" customWidth="1"/>
    <col min="9477" max="9728" width="11.42578125" style="73"/>
    <col min="9729" max="9729" width="15" style="73" customWidth="1"/>
    <col min="9730" max="9730" width="37.7109375" style="73" customWidth="1"/>
    <col min="9731" max="9731" width="23.5703125" style="73" customWidth="1"/>
    <col min="9732" max="9732" width="25.7109375" style="73" customWidth="1"/>
    <col min="9733" max="9984" width="11.42578125" style="73"/>
    <col min="9985" max="9985" width="15" style="73" customWidth="1"/>
    <col min="9986" max="9986" width="37.7109375" style="73" customWidth="1"/>
    <col min="9987" max="9987" width="23.5703125" style="73" customWidth="1"/>
    <col min="9988" max="9988" width="25.7109375" style="73" customWidth="1"/>
    <col min="9989" max="10240" width="11.42578125" style="73"/>
    <col min="10241" max="10241" width="15" style="73" customWidth="1"/>
    <col min="10242" max="10242" width="37.7109375" style="73" customWidth="1"/>
    <col min="10243" max="10243" width="23.5703125" style="73" customWidth="1"/>
    <col min="10244" max="10244" width="25.7109375" style="73" customWidth="1"/>
    <col min="10245" max="10496" width="11.42578125" style="73"/>
    <col min="10497" max="10497" width="15" style="73" customWidth="1"/>
    <col min="10498" max="10498" width="37.7109375" style="73" customWidth="1"/>
    <col min="10499" max="10499" width="23.5703125" style="73" customWidth="1"/>
    <col min="10500" max="10500" width="25.7109375" style="73" customWidth="1"/>
    <col min="10501" max="10752" width="11.42578125" style="73"/>
    <col min="10753" max="10753" width="15" style="73" customWidth="1"/>
    <col min="10754" max="10754" width="37.7109375" style="73" customWidth="1"/>
    <col min="10755" max="10755" width="23.5703125" style="73" customWidth="1"/>
    <col min="10756" max="10756" width="25.7109375" style="73" customWidth="1"/>
    <col min="10757" max="11008" width="11.42578125" style="73"/>
    <col min="11009" max="11009" width="15" style="73" customWidth="1"/>
    <col min="11010" max="11010" width="37.7109375" style="73" customWidth="1"/>
    <col min="11011" max="11011" width="23.5703125" style="73" customWidth="1"/>
    <col min="11012" max="11012" width="25.7109375" style="73" customWidth="1"/>
    <col min="11013" max="11264" width="11.42578125" style="73"/>
    <col min="11265" max="11265" width="15" style="73" customWidth="1"/>
    <col min="11266" max="11266" width="37.7109375" style="73" customWidth="1"/>
    <col min="11267" max="11267" width="23.5703125" style="73" customWidth="1"/>
    <col min="11268" max="11268" width="25.7109375" style="73" customWidth="1"/>
    <col min="11269" max="11520" width="11.42578125" style="73"/>
    <col min="11521" max="11521" width="15" style="73" customWidth="1"/>
    <col min="11522" max="11522" width="37.7109375" style="73" customWidth="1"/>
    <col min="11523" max="11523" width="23.5703125" style="73" customWidth="1"/>
    <col min="11524" max="11524" width="25.7109375" style="73" customWidth="1"/>
    <col min="11525" max="11776" width="11.42578125" style="73"/>
    <col min="11777" max="11777" width="15" style="73" customWidth="1"/>
    <col min="11778" max="11778" width="37.7109375" style="73" customWidth="1"/>
    <col min="11779" max="11779" width="23.5703125" style="73" customWidth="1"/>
    <col min="11780" max="11780" width="25.7109375" style="73" customWidth="1"/>
    <col min="11781" max="12032" width="11.42578125" style="73"/>
    <col min="12033" max="12033" width="15" style="73" customWidth="1"/>
    <col min="12034" max="12034" width="37.7109375" style="73" customWidth="1"/>
    <col min="12035" max="12035" width="23.5703125" style="73" customWidth="1"/>
    <col min="12036" max="12036" width="25.7109375" style="73" customWidth="1"/>
    <col min="12037" max="12288" width="11.42578125" style="73"/>
    <col min="12289" max="12289" width="15" style="73" customWidth="1"/>
    <col min="12290" max="12290" width="37.7109375" style="73" customWidth="1"/>
    <col min="12291" max="12291" width="23.5703125" style="73" customWidth="1"/>
    <col min="12292" max="12292" width="25.7109375" style="73" customWidth="1"/>
    <col min="12293" max="12544" width="11.42578125" style="73"/>
    <col min="12545" max="12545" width="15" style="73" customWidth="1"/>
    <col min="12546" max="12546" width="37.7109375" style="73" customWidth="1"/>
    <col min="12547" max="12547" width="23.5703125" style="73" customWidth="1"/>
    <col min="12548" max="12548" width="25.7109375" style="73" customWidth="1"/>
    <col min="12549" max="12800" width="11.42578125" style="73"/>
    <col min="12801" max="12801" width="15" style="73" customWidth="1"/>
    <col min="12802" max="12802" width="37.7109375" style="73" customWidth="1"/>
    <col min="12803" max="12803" width="23.5703125" style="73" customWidth="1"/>
    <col min="12804" max="12804" width="25.7109375" style="73" customWidth="1"/>
    <col min="12805" max="13056" width="11.42578125" style="73"/>
    <col min="13057" max="13057" width="15" style="73" customWidth="1"/>
    <col min="13058" max="13058" width="37.7109375" style="73" customWidth="1"/>
    <col min="13059" max="13059" width="23.5703125" style="73" customWidth="1"/>
    <col min="13060" max="13060" width="25.7109375" style="73" customWidth="1"/>
    <col min="13061" max="13312" width="11.42578125" style="73"/>
    <col min="13313" max="13313" width="15" style="73" customWidth="1"/>
    <col min="13314" max="13314" width="37.7109375" style="73" customWidth="1"/>
    <col min="13315" max="13315" width="23.5703125" style="73" customWidth="1"/>
    <col min="13316" max="13316" width="25.7109375" style="73" customWidth="1"/>
    <col min="13317" max="13568" width="11.42578125" style="73"/>
    <col min="13569" max="13569" width="15" style="73" customWidth="1"/>
    <col min="13570" max="13570" width="37.7109375" style="73" customWidth="1"/>
    <col min="13571" max="13571" width="23.5703125" style="73" customWidth="1"/>
    <col min="13572" max="13572" width="25.7109375" style="73" customWidth="1"/>
    <col min="13573" max="13824" width="11.42578125" style="73"/>
    <col min="13825" max="13825" width="15" style="73" customWidth="1"/>
    <col min="13826" max="13826" width="37.7109375" style="73" customWidth="1"/>
    <col min="13827" max="13827" width="23.5703125" style="73" customWidth="1"/>
    <col min="13828" max="13828" width="25.7109375" style="73" customWidth="1"/>
    <col min="13829" max="14080" width="11.42578125" style="73"/>
    <col min="14081" max="14081" width="15" style="73" customWidth="1"/>
    <col min="14082" max="14082" width="37.7109375" style="73" customWidth="1"/>
    <col min="14083" max="14083" width="23.5703125" style="73" customWidth="1"/>
    <col min="14084" max="14084" width="25.7109375" style="73" customWidth="1"/>
    <col min="14085" max="14336" width="11.42578125" style="73"/>
    <col min="14337" max="14337" width="15" style="73" customWidth="1"/>
    <col min="14338" max="14338" width="37.7109375" style="73" customWidth="1"/>
    <col min="14339" max="14339" width="23.5703125" style="73" customWidth="1"/>
    <col min="14340" max="14340" width="25.7109375" style="73" customWidth="1"/>
    <col min="14341" max="14592" width="11.42578125" style="73"/>
    <col min="14593" max="14593" width="15" style="73" customWidth="1"/>
    <col min="14594" max="14594" width="37.7109375" style="73" customWidth="1"/>
    <col min="14595" max="14595" width="23.5703125" style="73" customWidth="1"/>
    <col min="14596" max="14596" width="25.7109375" style="73" customWidth="1"/>
    <col min="14597" max="14848" width="11.42578125" style="73"/>
    <col min="14849" max="14849" width="15" style="73" customWidth="1"/>
    <col min="14850" max="14850" width="37.7109375" style="73" customWidth="1"/>
    <col min="14851" max="14851" width="23.5703125" style="73" customWidth="1"/>
    <col min="14852" max="14852" width="25.7109375" style="73" customWidth="1"/>
    <col min="14853" max="15104" width="11.42578125" style="73"/>
    <col min="15105" max="15105" width="15" style="73" customWidth="1"/>
    <col min="15106" max="15106" width="37.7109375" style="73" customWidth="1"/>
    <col min="15107" max="15107" width="23.5703125" style="73" customWidth="1"/>
    <col min="15108" max="15108" width="25.7109375" style="73" customWidth="1"/>
    <col min="15109" max="15360" width="11.42578125" style="73"/>
    <col min="15361" max="15361" width="15" style="73" customWidth="1"/>
    <col min="15362" max="15362" width="37.7109375" style="73" customWidth="1"/>
    <col min="15363" max="15363" width="23.5703125" style="73" customWidth="1"/>
    <col min="15364" max="15364" width="25.7109375" style="73" customWidth="1"/>
    <col min="15365" max="15616" width="11.42578125" style="73"/>
    <col min="15617" max="15617" width="15" style="73" customWidth="1"/>
    <col min="15618" max="15618" width="37.7109375" style="73" customWidth="1"/>
    <col min="15619" max="15619" width="23.5703125" style="73" customWidth="1"/>
    <col min="15620" max="15620" width="25.7109375" style="73" customWidth="1"/>
    <col min="15621" max="15872" width="11.42578125" style="73"/>
    <col min="15873" max="15873" width="15" style="73" customWidth="1"/>
    <col min="15874" max="15874" width="37.7109375" style="73" customWidth="1"/>
    <col min="15875" max="15875" width="23.5703125" style="73" customWidth="1"/>
    <col min="15876" max="15876" width="25.7109375" style="73" customWidth="1"/>
    <col min="15877" max="16128" width="11.42578125" style="73"/>
    <col min="16129" max="16129" width="15" style="73" customWidth="1"/>
    <col min="16130" max="16130" width="37.7109375" style="73" customWidth="1"/>
    <col min="16131" max="16131" width="23.5703125" style="73" customWidth="1"/>
    <col min="16132" max="16132" width="25.7109375" style="73" customWidth="1"/>
    <col min="16133" max="16384" width="11.42578125" style="73"/>
  </cols>
  <sheetData>
    <row r="1" spans="1:16384" s="1" customFormat="1">
      <c r="B1" s="5"/>
      <c r="C1" s="2"/>
      <c r="D1" s="5"/>
    </row>
    <row r="2" spans="1:16384" s="1" customFormat="1" ht="48" customHeight="1">
      <c r="B2" s="3" t="s">
        <v>0</v>
      </c>
      <c r="C2" s="4" t="str">
        <f>IF(C3="Non","Non labelisable",IF(OR(AND(C9="Bureaux",C51&gt;=C57),AND(C9="Logements collectifs",C51&gt;D57)),"BBCA Excellent",IF(OR(AND(C9="Bureaux",C51&gt;=C56),AND(C9="Logements collectifs",C51&gt;=D56)),"BBCA Performant","BBCA Standard")))</f>
        <v>BBCA Standard</v>
      </c>
      <c r="D2" s="4"/>
    </row>
    <row r="3" spans="1:16384" s="1" customFormat="1" ht="48" customHeight="1">
      <c r="B3" s="69" t="s">
        <v>80</v>
      </c>
      <c r="C3" s="70" t="str">
        <f>IF(OR(AND(C8="Rénovation lourde",C9="Bureaux",C32&lt;=C74,C34&lt;=C71),AND(C8="Rénovation lourde",C9="logements collectifs",C32&lt;=D74,C34&lt;=D71),AND(C8="Rénovation thermique",C9="Bureaux",C32&lt;=C75,C34&lt;=C71),AND(C8="Rénovation thermique",C9="Logements collectifs",C32&lt;=D75,C34&lt;=D71)),"Oui","Non")</f>
        <v>Oui</v>
      </c>
      <c r="D3" s="4"/>
      <c r="E3" s="52"/>
      <c r="F3" s="52"/>
    </row>
    <row r="4" spans="1:16384" s="1" customFormat="1">
      <c r="B4" s="5"/>
      <c r="C4" s="5"/>
      <c r="D4" s="5"/>
      <c r="E4" s="52"/>
      <c r="F4" s="52"/>
    </row>
    <row r="5" spans="1:16384" s="1" customFormat="1">
      <c r="B5" s="5"/>
      <c r="C5" s="5"/>
      <c r="D5" s="5"/>
      <c r="E5" s="55"/>
      <c r="F5" s="56" t="s">
        <v>1</v>
      </c>
    </row>
    <row r="6" spans="1:16384" s="1" customFormat="1">
      <c r="B6" s="45" t="s">
        <v>2</v>
      </c>
      <c r="C6" s="22" t="s">
        <v>3</v>
      </c>
      <c r="D6" s="5"/>
      <c r="E6" s="53"/>
      <c r="F6" s="54"/>
    </row>
    <row r="7" spans="1:16384" ht="18" customHeight="1">
      <c r="A7" s="1"/>
      <c r="B7" s="20" t="s">
        <v>4</v>
      </c>
      <c r="C7" s="82" t="s">
        <v>87</v>
      </c>
      <c r="D7" s="27"/>
      <c r="E7" s="44"/>
      <c r="F7" s="4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pans="1:16384" ht="18" customHeight="1">
      <c r="A8" s="1"/>
      <c r="B8" s="20" t="s">
        <v>5</v>
      </c>
      <c r="C8" s="82" t="s">
        <v>88</v>
      </c>
      <c r="D8" s="27"/>
      <c r="E8" s="44"/>
      <c r="F8" s="4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pans="1:16384" ht="18" customHeight="1">
      <c r="A9" s="1"/>
      <c r="B9" s="20" t="s">
        <v>6</v>
      </c>
      <c r="C9" s="83" t="s">
        <v>61</v>
      </c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pans="1:16384" ht="18" customHeight="1">
      <c r="A10" s="1"/>
      <c r="B10" s="20" t="s">
        <v>7</v>
      </c>
      <c r="C10" s="84">
        <v>18760</v>
      </c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pans="1:16384" ht="18" customHeight="1">
      <c r="A11" s="37"/>
      <c r="B11" s="31"/>
      <c r="C11" s="32"/>
      <c r="D11" s="36"/>
      <c r="E11" s="38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pans="1:16384">
      <c r="A12" s="37"/>
      <c r="B12" s="45" t="s">
        <v>9</v>
      </c>
      <c r="C12" s="39" t="s">
        <v>8</v>
      </c>
      <c r="D12" s="36"/>
      <c r="E12" s="38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pans="1:16384" ht="31.5" customHeight="1">
      <c r="A13" s="1"/>
      <c r="B13" s="19" t="s">
        <v>77</v>
      </c>
      <c r="C13" s="85">
        <v>16</v>
      </c>
      <c r="D13" s="26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pans="1:16384" ht="30" customHeight="1">
      <c r="A14" s="1"/>
      <c r="B14" s="19" t="s">
        <v>10</v>
      </c>
      <c r="C14" s="86">
        <v>0</v>
      </c>
      <c r="D14" s="25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pans="1:16384" ht="30" customHeight="1">
      <c r="A15" s="1"/>
      <c r="B15" s="48" t="s">
        <v>78</v>
      </c>
      <c r="C15" s="87" t="s">
        <v>15</v>
      </c>
      <c r="D15" s="25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pans="1:16384" ht="19.5" customHeight="1">
      <c r="A16" s="1"/>
      <c r="B16" s="40"/>
      <c r="C16" s="74"/>
      <c r="D16" s="30"/>
      <c r="E16" s="1"/>
      <c r="F16" s="1"/>
      <c r="G16" s="66"/>
      <c r="H16" s="72" t="s">
        <v>89</v>
      </c>
      <c r="I16" s="72"/>
      <c r="J16" s="38"/>
      <c r="K16" s="66"/>
      <c r="L16" s="72" t="s">
        <v>90</v>
      </c>
      <c r="M16" s="72"/>
      <c r="N16" s="38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pans="1:16384">
      <c r="A17" s="1"/>
      <c r="B17" s="46" t="s">
        <v>11</v>
      </c>
      <c r="C17" s="22" t="s">
        <v>12</v>
      </c>
      <c r="D17" s="47" t="s">
        <v>13</v>
      </c>
      <c r="E17" s="59" t="s">
        <v>67</v>
      </c>
      <c r="F17" s="1"/>
      <c r="G17" s="37"/>
      <c r="H17" s="71" t="s">
        <v>61</v>
      </c>
      <c r="I17" s="71" t="s">
        <v>62</v>
      </c>
      <c r="J17" s="38"/>
      <c r="K17" s="37"/>
      <c r="L17" s="71" t="s">
        <v>61</v>
      </c>
      <c r="M17" s="71" t="s">
        <v>62</v>
      </c>
      <c r="N17" s="38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spans="1:16384">
      <c r="A18" s="1"/>
      <c r="B18" s="18" t="s">
        <v>14</v>
      </c>
      <c r="C18" s="88" t="s">
        <v>15</v>
      </c>
      <c r="D18" s="89">
        <v>7</v>
      </c>
      <c r="E18" s="81" t="str">
        <f>IF($C$8="Rénovation lourde","Oui",IF(OR(AND($C$9="Bureaux",H18=0),AND($C$9="Logements collectifs",H18=0),),"Non","Oui"))</f>
        <v>Oui</v>
      </c>
      <c r="F18" s="1"/>
      <c r="G18" s="75" t="s">
        <v>47</v>
      </c>
      <c r="H18" s="76">
        <f>IF(D18&lt;'Ratios BBCA réno'!B2*0.15,0,'Ratios BBCA réno'!B2)</f>
        <v>40.638888888888886</v>
      </c>
      <c r="I18" s="76">
        <f>IF(D18&lt;'Ratios BBCA réno'!C2*0.15,0,'Ratios BBCA réno'!C2)</f>
        <v>28.032719836400819</v>
      </c>
      <c r="J18" s="38"/>
      <c r="K18" s="75" t="s">
        <v>47</v>
      </c>
      <c r="L18" s="76">
        <f>IF(D18&lt;'Ratios BBCA réno'!B2*0.15,0,'Ratios BBCA réno'!D2)</f>
        <v>18</v>
      </c>
      <c r="M18" s="76">
        <f>IF(D18&lt;'Ratios BBCA réno'!C2*0.15,0,'Ratios BBCA réno'!E2)</f>
        <v>13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pans="1:16384">
      <c r="A19" s="1"/>
      <c r="B19" s="18" t="s">
        <v>16</v>
      </c>
      <c r="C19" s="88" t="s">
        <v>15</v>
      </c>
      <c r="D19" s="89">
        <v>57</v>
      </c>
      <c r="E19" s="81" t="str">
        <f t="shared" ref="E19:E29" si="0">IF($C$8="Rénovation lourde","Oui",IF(OR(AND($C$9="Bureaux",H19=0),AND($C$9="Logements collectifs",H19=0),),"Non","Oui"))</f>
        <v>Oui</v>
      </c>
      <c r="F19" s="1"/>
      <c r="G19" s="75" t="s">
        <v>48</v>
      </c>
      <c r="H19" s="76">
        <f>IF(D19&lt;'Ratios BBCA réno'!B3*0.15,0,'Ratios BBCA réno'!B3)</f>
        <v>135.46296296296296</v>
      </c>
      <c r="I19" s="76">
        <f>IF(D19&lt;'Ratios BBCA réno'!C3*0.15,0,'Ratios BBCA réno'!C3)</f>
        <v>106.03680981595092</v>
      </c>
      <c r="J19" s="38"/>
      <c r="K19" s="75" t="s">
        <v>48</v>
      </c>
      <c r="L19" s="76">
        <f>IF(D19&lt;'Ratios BBCA réno'!B3*0.15,0,'Ratios BBCA réno'!D3)</f>
        <v>0</v>
      </c>
      <c r="M19" s="76">
        <f>IF(D19&lt;'Ratios BBCA réno'!C3*0.15,0,'Ratios BBCA réno'!E3)</f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pans="1:16384">
      <c r="A20" s="1"/>
      <c r="B20" s="18" t="s">
        <v>17</v>
      </c>
      <c r="C20" s="88" t="s">
        <v>15</v>
      </c>
      <c r="D20" s="89">
        <v>17</v>
      </c>
      <c r="E20" s="81" t="str">
        <f t="shared" si="0"/>
        <v>Oui</v>
      </c>
      <c r="F20" s="1"/>
      <c r="G20" s="75" t="s">
        <v>49</v>
      </c>
      <c r="H20" s="76">
        <f>IF(D20&lt;'Ratios BBCA réno'!B4*0.15,0,'Ratios BBCA réno'!B4)</f>
        <v>0</v>
      </c>
      <c r="I20" s="76">
        <f>IF(D20&lt;'Ratios BBCA réno'!C4*0.15,0,'Ratios BBCA réno'!C4)</f>
        <v>0</v>
      </c>
      <c r="J20" s="38"/>
      <c r="K20" s="75" t="s">
        <v>49</v>
      </c>
      <c r="L20" s="76">
        <f>IF(D20&lt;'Ratios BBCA réno'!B4*0.15,0,'Ratios BBCA réno'!D4)</f>
        <v>0</v>
      </c>
      <c r="M20" s="76">
        <f>IF(D20&lt;'Ratios BBCA réno'!C4*0.15,0,'Ratios BBCA réno'!E4)</f>
        <v>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pans="1:16384">
      <c r="A21" s="1"/>
      <c r="B21" s="18" t="s">
        <v>18</v>
      </c>
      <c r="C21" s="88" t="s">
        <v>15</v>
      </c>
      <c r="D21" s="89">
        <v>15</v>
      </c>
      <c r="E21" s="81" t="str">
        <f t="shared" si="0"/>
        <v>Oui</v>
      </c>
      <c r="F21" s="1"/>
      <c r="G21" s="75" t="s">
        <v>50</v>
      </c>
      <c r="H21" s="76">
        <f>IF(D21&lt;'Ratios BBCA réno'!B5*0.15,0,'Ratios BBCA réno'!B5)</f>
        <v>20.935185185185183</v>
      </c>
      <c r="I21" s="76">
        <f>IF(D21&lt;'Ratios BBCA réno'!C5*0.15,0,'Ratios BBCA réno'!C5)</f>
        <v>20.719836400817996</v>
      </c>
      <c r="J21" s="38"/>
      <c r="K21" s="75" t="s">
        <v>50</v>
      </c>
      <c r="L21" s="76">
        <f>IF(D21&lt;'Ratios BBCA réno'!B5*0.15,0,'Ratios BBCA réno'!D5)</f>
        <v>9</v>
      </c>
      <c r="M21" s="76">
        <f>IF(D21&lt;'Ratios BBCA réno'!C5*0.15,0,'Ratios BBCA réno'!E5)</f>
        <v>9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pans="1:16384" ht="30">
      <c r="A22" s="1"/>
      <c r="B22" s="18" t="s">
        <v>19</v>
      </c>
      <c r="C22" s="88" t="s">
        <v>15</v>
      </c>
      <c r="D22" s="89">
        <v>67</v>
      </c>
      <c r="E22" s="81" t="str">
        <f t="shared" si="0"/>
        <v>Oui</v>
      </c>
      <c r="F22" s="1"/>
      <c r="G22" s="71" t="s">
        <v>51</v>
      </c>
      <c r="H22" s="76">
        <f>IF(D22&lt;'Ratios BBCA réno'!B6*0.15,0,'Ratios BBCA réno'!B6)</f>
        <v>36.944444444444443</v>
      </c>
      <c r="I22" s="76">
        <f>IF(D22&lt;'Ratios BBCA réno'!C6*0.15,0,'Ratios BBCA réno'!C6)</f>
        <v>49.971370143149279</v>
      </c>
      <c r="J22" s="1"/>
      <c r="K22" s="71" t="s">
        <v>51</v>
      </c>
      <c r="L22" s="76">
        <f>IF(D22&lt;'Ratios BBCA réno'!B6*0.15,0,'Ratios BBCA réno'!D6)</f>
        <v>17</v>
      </c>
      <c r="M22" s="76">
        <f>IF(D22&lt;'Ratios BBCA réno'!C6*0.15,0,'Ratios BBCA réno'!E6)</f>
        <v>22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spans="1:16384">
      <c r="A23" s="1"/>
      <c r="B23" s="18" t="s">
        <v>20</v>
      </c>
      <c r="C23" s="88" t="s">
        <v>15</v>
      </c>
      <c r="D23" s="89">
        <v>69</v>
      </c>
      <c r="E23" s="81" t="str">
        <f t="shared" si="0"/>
        <v>Oui</v>
      </c>
      <c r="F23" s="1"/>
      <c r="G23" s="71" t="s">
        <v>52</v>
      </c>
      <c r="H23" s="76">
        <f>IF(D23&lt;'Ratios BBCA réno'!B7*0.15,0,'Ratios BBCA réno'!B7)</f>
        <v>110.83333333333333</v>
      </c>
      <c r="I23" s="76">
        <f>IF(D23&lt;'Ratios BBCA réno'!C7*0.15,0,'Ratios BBCA réno'!C7)</f>
        <v>63.378323108384457</v>
      </c>
      <c r="J23" s="1"/>
      <c r="K23" s="71" t="s">
        <v>52</v>
      </c>
      <c r="L23" s="76">
        <f>IF(D23&lt;'Ratios BBCA réno'!B7*0.15,0,'Ratios BBCA réno'!D7)</f>
        <v>30</v>
      </c>
      <c r="M23" s="76">
        <f>IF(D23&lt;'Ratios BBCA réno'!C7*0.15,0,'Ratios BBCA réno'!E7)</f>
        <v>17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pans="1:16384" ht="30">
      <c r="A24" s="1"/>
      <c r="B24" s="18" t="s">
        <v>21</v>
      </c>
      <c r="C24" s="88" t="s">
        <v>15</v>
      </c>
      <c r="D24" s="89">
        <v>82</v>
      </c>
      <c r="E24" s="81" t="str">
        <f t="shared" si="0"/>
        <v>Oui</v>
      </c>
      <c r="F24" s="1"/>
      <c r="G24" s="71" t="s">
        <v>53</v>
      </c>
      <c r="H24" s="76">
        <f>IF(D24&lt;'Ratios BBCA réno'!B8*0.15,0,'Ratios BBCA réno'!B8)</f>
        <v>76.351851851851848</v>
      </c>
      <c r="I24" s="76">
        <f>IF(D24&lt;'Ratios BBCA réno'!C8*0.15,0,'Ratios BBCA réno'!C8)</f>
        <v>48.752556237218819</v>
      </c>
      <c r="J24" s="1"/>
      <c r="K24" s="71" t="s">
        <v>53</v>
      </c>
      <c r="L24" s="76">
        <f>IF(D24&lt;'Ratios BBCA réno'!B8*0.15,0,'Ratios BBCA réno'!D8)</f>
        <v>14</v>
      </c>
      <c r="M24" s="76">
        <f>IF(D24&lt;'Ratios BBCA réno'!C8*0.15,0,'Ratios BBCA réno'!E8)</f>
        <v>9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pans="1:16384">
      <c r="A25" s="1"/>
      <c r="B25" s="18" t="s">
        <v>22</v>
      </c>
      <c r="C25" s="88" t="s">
        <v>15</v>
      </c>
      <c r="D25" s="89">
        <v>157</v>
      </c>
      <c r="E25" s="81" t="str">
        <f t="shared" si="0"/>
        <v>Oui</v>
      </c>
      <c r="F25" s="1"/>
      <c r="G25" s="71" t="s">
        <v>54</v>
      </c>
      <c r="H25" s="76">
        <f>IF(D25&lt;'Ratios BBCA réno'!B9*0.15,0,'Ratios BBCA réno'!B9)</f>
        <v>157</v>
      </c>
      <c r="I25" s="76">
        <f>IF(D25&lt;'Ratios BBCA réno'!C9*0.15,0,'Ratios BBCA réno'!C9)</f>
        <v>76</v>
      </c>
      <c r="J25" s="1"/>
      <c r="K25" s="71" t="s">
        <v>54</v>
      </c>
      <c r="L25" s="76">
        <f>IF(D25&lt;'Ratios BBCA réno'!B9*0.15,0,'Ratios BBCA réno'!D9)</f>
        <v>21</v>
      </c>
      <c r="M25" s="76">
        <f>IF(D25&lt;'Ratios BBCA réno'!C9*0.15,0,'Ratios BBCA réno'!E9)</f>
        <v>10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spans="1:16384">
      <c r="A26" s="1"/>
      <c r="B26" s="18" t="s">
        <v>23</v>
      </c>
      <c r="C26" s="88" t="s">
        <v>15</v>
      </c>
      <c r="D26" s="89">
        <v>9</v>
      </c>
      <c r="E26" s="81" t="str">
        <f t="shared" si="0"/>
        <v>Oui</v>
      </c>
      <c r="F26" s="1"/>
      <c r="G26" s="71" t="s">
        <v>55</v>
      </c>
      <c r="H26" s="76">
        <f>IF(D26&lt;'Ratios BBCA réno'!B10*0.15,0,'Ratios BBCA réno'!B10)</f>
        <v>9</v>
      </c>
      <c r="I26" s="76">
        <f>IF(D26&lt;'Ratios BBCA réno'!C10*0.15,0,'Ratios BBCA réno'!C10)</f>
        <v>32</v>
      </c>
      <c r="J26" s="1"/>
      <c r="K26" s="71" t="s">
        <v>55</v>
      </c>
      <c r="L26" s="76">
        <f>IF(D26&lt;'Ratios BBCA réno'!B10*0.15,0,'Ratios BBCA réno'!D10)</f>
        <v>2</v>
      </c>
      <c r="M26" s="76">
        <f>IF(D26&lt;'Ratios BBCA réno'!C10*0.15,0,'Ratios BBCA réno'!E10)</f>
        <v>6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pans="1:16384">
      <c r="A27" s="1"/>
      <c r="B27" s="18" t="s">
        <v>24</v>
      </c>
      <c r="C27" s="88" t="s">
        <v>15</v>
      </c>
      <c r="D27" s="89">
        <v>116</v>
      </c>
      <c r="E27" s="81" t="str">
        <f t="shared" si="0"/>
        <v>Oui</v>
      </c>
      <c r="F27" s="1"/>
      <c r="G27" s="71" t="s">
        <v>56</v>
      </c>
      <c r="H27" s="76">
        <f>IF(D27&lt;'Ratios BBCA réno'!B11*0.15,0,'Ratios BBCA réno'!B11)</f>
        <v>116</v>
      </c>
      <c r="I27" s="76">
        <f>IF(D27&lt;'Ratios BBCA réno'!C11*0.15,0,'Ratios BBCA réno'!C11)</f>
        <v>46</v>
      </c>
      <c r="J27" s="1"/>
      <c r="K27" s="71" t="s">
        <v>56</v>
      </c>
      <c r="L27" s="76">
        <f>IF(D27&lt;'Ratios BBCA réno'!B11*0.15,0,'Ratios BBCA réno'!D11)</f>
        <v>16</v>
      </c>
      <c r="M27" s="76">
        <f>IF(D27&lt;'Ratios BBCA réno'!C11*0.15,0,'Ratios BBCA réno'!E11)</f>
        <v>6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>
      <c r="A28" s="1"/>
      <c r="B28" s="18" t="s">
        <v>25</v>
      </c>
      <c r="C28" s="88" t="s">
        <v>15</v>
      </c>
      <c r="D28" s="89">
        <v>12</v>
      </c>
      <c r="E28" s="81" t="str">
        <f t="shared" si="0"/>
        <v>Oui</v>
      </c>
      <c r="F28" s="1"/>
      <c r="G28" s="71" t="s">
        <v>57</v>
      </c>
      <c r="H28" s="76">
        <f>IF(D28&lt;'Ratios BBCA réno'!B12*0.15,0,'Ratios BBCA réno'!B12)</f>
        <v>12</v>
      </c>
      <c r="I28" s="76">
        <f>IF(D28&lt;'Ratios BBCA réno'!C12*0.15,0,'Ratios BBCA réno'!C12)</f>
        <v>6</v>
      </c>
      <c r="J28" s="1"/>
      <c r="K28" s="71" t="s">
        <v>57</v>
      </c>
      <c r="L28" s="76">
        <f>IF(D28&lt;'Ratios BBCA réno'!B12*0.15,0,'Ratios BBCA réno'!D12)</f>
        <v>2</v>
      </c>
      <c r="M28" s="76">
        <f>IF(D28&lt;'Ratios BBCA réno'!C12*0.15,0,'Ratios BBCA réno'!E12)</f>
        <v>1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>
      <c r="A29" s="1"/>
      <c r="B29" s="18" t="s">
        <v>26</v>
      </c>
      <c r="C29" s="88" t="s">
        <v>15</v>
      </c>
      <c r="D29" s="89">
        <v>91</v>
      </c>
      <c r="E29" s="81" t="str">
        <f t="shared" si="0"/>
        <v>Oui</v>
      </c>
      <c r="F29" s="37"/>
      <c r="G29" s="71" t="s">
        <v>58</v>
      </c>
      <c r="H29" s="76">
        <f>IF(D29&lt;'Ratios BBCA réno'!B13*0.15,0,'Ratios BBCA réno'!B13)</f>
        <v>91</v>
      </c>
      <c r="I29" s="76">
        <f>IF(D29&lt;'Ratios BBCA réno'!C13*0.15,0,'Ratios BBCA réno'!C13)</f>
        <v>44</v>
      </c>
      <c r="J29" s="67"/>
      <c r="K29" s="71" t="s">
        <v>58</v>
      </c>
      <c r="L29" s="76">
        <f>IF(D29&lt;'Ratios BBCA réno'!B13*0.15,0,'Ratios BBCA réno'!D13)</f>
        <v>12</v>
      </c>
      <c r="M29" s="76">
        <f>IF(D29&lt;'Ratios BBCA réno'!C13*0.15,0,'Ratios BBCA réno'!E13)</f>
        <v>6</v>
      </c>
      <c r="N29" s="3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pans="1:16384">
      <c r="A30" s="1"/>
      <c r="D30" s="5"/>
      <c r="E30" s="54"/>
      <c r="F30" s="37"/>
      <c r="G30" s="60" t="s">
        <v>46</v>
      </c>
      <c r="H30" s="68">
        <f>SUM(H18:H29)</f>
        <v>806.16666666666663</v>
      </c>
      <c r="I30" s="68">
        <f>SUM(I18:I29)</f>
        <v>520.89161554192231</v>
      </c>
      <c r="J30" s="67"/>
      <c r="K30" s="60" t="s">
        <v>64</v>
      </c>
      <c r="L30" s="68">
        <f>SUM(L18:L29)</f>
        <v>141</v>
      </c>
      <c r="M30" s="68">
        <f>SUM(M18:M29)</f>
        <v>99</v>
      </c>
      <c r="N30" s="3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pans="1:16384">
      <c r="A31" s="1"/>
      <c r="B31" s="78" t="s">
        <v>27</v>
      </c>
      <c r="C31" s="22" t="s">
        <v>28</v>
      </c>
      <c r="D31" s="28"/>
      <c r="E31" s="1"/>
      <c r="F31" s="1"/>
      <c r="G31" s="54"/>
      <c r="H31" s="54"/>
      <c r="I31" s="54"/>
      <c r="J31" s="1"/>
      <c r="K31" s="54"/>
      <c r="L31" s="54"/>
      <c r="M31" s="54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spans="1:16384">
      <c r="A32" s="1"/>
      <c r="B32" s="18" t="s">
        <v>29</v>
      </c>
      <c r="C32" s="85">
        <v>700</v>
      </c>
      <c r="D32" s="25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pans="1:16384">
      <c r="A33" s="1"/>
      <c r="B33" s="18" t="s">
        <v>65</v>
      </c>
      <c r="C33" s="85">
        <v>156</v>
      </c>
      <c r="D33" s="25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pans="1:16384">
      <c r="A34" s="1"/>
      <c r="B34" s="18" t="s">
        <v>70</v>
      </c>
      <c r="C34" s="85">
        <v>438</v>
      </c>
      <c r="D34" s="2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spans="1:16384">
      <c r="A35" s="1"/>
      <c r="B35" s="18" t="s">
        <v>71</v>
      </c>
      <c r="C35" s="85">
        <v>25</v>
      </c>
      <c r="D35" s="25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spans="1:16384">
      <c r="A36" s="1"/>
      <c r="B36" s="18" t="s">
        <v>72</v>
      </c>
      <c r="C36" s="85">
        <v>14</v>
      </c>
      <c r="D36" s="2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pans="1:16384">
      <c r="A37" s="1"/>
      <c r="B37" s="18" t="s">
        <v>76</v>
      </c>
      <c r="C37" s="85">
        <v>0</v>
      </c>
      <c r="D37" s="2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pans="1:16384">
      <c r="A38" s="1"/>
      <c r="B38" s="18" t="s">
        <v>30</v>
      </c>
      <c r="C38" s="85">
        <f>SUM(C32:C37)</f>
        <v>1333</v>
      </c>
      <c r="D38" s="2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spans="1:16384">
      <c r="A39" s="1"/>
      <c r="D39" s="2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spans="1:16384">
      <c r="A40" s="1"/>
      <c r="B40" s="6" t="s">
        <v>31</v>
      </c>
      <c r="D40" s="28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spans="1:16384">
      <c r="A41" s="1"/>
      <c r="B41" s="42" t="s">
        <v>32</v>
      </c>
      <c r="C41" s="41">
        <f>IF(AND(C8="Rénovation lourde",C9="Bureaux"),735,IF(AND(C8="Rénovation lourde",C9="Logements collectifs"),480,IF(AND(C8="Rénovation thermique",C9="Bureaux"),H30,I30)))</f>
        <v>735</v>
      </c>
      <c r="D41" s="2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spans="1:16384">
      <c r="A42" s="1"/>
      <c r="B42" s="42" t="s">
        <v>66</v>
      </c>
      <c r="C42" s="41">
        <f>IF(AND(C8="Rénovation lourde",C9="Bureaux"),141,IF(AND(C8="Rénovation lourde",C9="Logements collectifs"),99,IF(AND(C8="Rénovation thermique",C9="Bureaux"),L30,M30)))</f>
        <v>141</v>
      </c>
      <c r="D42" s="2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  <row r="43" spans="1:16384">
      <c r="A43" s="1"/>
      <c r="B43" s="43" t="s">
        <v>73</v>
      </c>
      <c r="C43" s="41">
        <f>IF(C9="Bureaux",500,1250)</f>
        <v>500</v>
      </c>
      <c r="D43" s="25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  <c r="XFD43" s="1"/>
    </row>
    <row r="44" spans="1:16384">
      <c r="A44" s="1"/>
      <c r="B44" s="18" t="s">
        <v>74</v>
      </c>
      <c r="C44" s="41">
        <f>IF(C8="Rénovation lourde",(C32+C34+C35+C36)*0.02,(C32+C34+C35+C36)*0.015)</f>
        <v>23.54</v>
      </c>
      <c r="D44" s="25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  <c r="XFD44" s="1"/>
    </row>
    <row r="45" spans="1:16384">
      <c r="A45" s="1"/>
      <c r="B45" s="18" t="s">
        <v>75</v>
      </c>
      <c r="C45" s="41">
        <f>IF(C9="Bureaux",14,46)</f>
        <v>14</v>
      </c>
      <c r="D45" s="2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  <c r="XFD45" s="1"/>
    </row>
    <row r="46" spans="1:16384">
      <c r="A46" s="1"/>
      <c r="B46" s="42" t="s">
        <v>33</v>
      </c>
      <c r="C46" s="41">
        <f>SUM(C41:C45)</f>
        <v>1413.54</v>
      </c>
      <c r="D46" s="25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  <c r="XFD46" s="1"/>
    </row>
    <row r="47" spans="1:16384">
      <c r="A47" s="1"/>
      <c r="D47" s="28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  <c r="XFD47" s="1"/>
    </row>
    <row r="48" spans="1:16384" s="1" customFormat="1">
      <c r="B48" s="6" t="s">
        <v>34</v>
      </c>
      <c r="C48" s="7"/>
      <c r="D48" s="28"/>
    </row>
    <row r="49" spans="2:7" s="1" customFormat="1">
      <c r="B49" s="20" t="s">
        <v>35</v>
      </c>
      <c r="C49" s="21">
        <f>INT((C46-C38)/10)</f>
        <v>8</v>
      </c>
      <c r="D49" s="29"/>
    </row>
    <row r="50" spans="2:7" s="1" customFormat="1">
      <c r="B50" s="20" t="s">
        <v>79</v>
      </c>
      <c r="C50" s="21">
        <f>INT(MIN(10,C61+C64+C68))</f>
        <v>4</v>
      </c>
      <c r="D50" s="27"/>
    </row>
    <row r="51" spans="2:7" s="1" customFormat="1">
      <c r="B51" s="23" t="s">
        <v>36</v>
      </c>
      <c r="C51" s="24">
        <f>C49+C50</f>
        <v>12</v>
      </c>
      <c r="D51" s="27"/>
    </row>
    <row r="52" spans="2:7" s="1" customFormat="1">
      <c r="B52" s="7"/>
      <c r="C52" s="7"/>
      <c r="D52" s="28"/>
    </row>
    <row r="53" spans="2:7" s="1" customFormat="1">
      <c r="B53" s="9" t="s">
        <v>37</v>
      </c>
      <c r="C53" s="10"/>
      <c r="D53" s="5"/>
    </row>
    <row r="54" spans="2:7" s="1" customFormat="1">
      <c r="B54" s="11" t="s">
        <v>38</v>
      </c>
      <c r="C54" s="15" t="s">
        <v>91</v>
      </c>
      <c r="D54" s="15" t="s">
        <v>92</v>
      </c>
    </row>
    <row r="55" spans="2:7" s="1" customFormat="1">
      <c r="B55" s="12" t="s">
        <v>39</v>
      </c>
      <c r="C55" s="79">
        <v>0</v>
      </c>
      <c r="D55" s="79">
        <v>0</v>
      </c>
      <c r="G55" s="13"/>
    </row>
    <row r="56" spans="2:7" s="1" customFormat="1">
      <c r="B56" s="12" t="s">
        <v>40</v>
      </c>
      <c r="C56" s="79">
        <v>25</v>
      </c>
      <c r="D56" s="79">
        <v>35</v>
      </c>
      <c r="E56" s="13"/>
    </row>
    <row r="57" spans="2:7" s="1" customFormat="1">
      <c r="B57" s="12" t="s">
        <v>41</v>
      </c>
      <c r="C57" s="79">
        <v>50</v>
      </c>
      <c r="D57" s="79">
        <v>65</v>
      </c>
    </row>
    <row r="58" spans="2:7" s="1" customFormat="1">
      <c r="B58" s="7"/>
      <c r="C58" s="7"/>
      <c r="D58" s="28"/>
    </row>
    <row r="59" spans="2:7" s="1" customFormat="1">
      <c r="B59" s="7"/>
      <c r="C59" s="7"/>
      <c r="D59" s="28"/>
    </row>
    <row r="60" spans="2:7" s="1" customFormat="1">
      <c r="B60" s="11" t="s">
        <v>42</v>
      </c>
      <c r="C60" s="15"/>
      <c r="D60" s="5"/>
    </row>
    <row r="61" spans="2:7" s="1" customFormat="1">
      <c r="B61" s="16" t="s">
        <v>43</v>
      </c>
      <c r="C61" s="8">
        <f>INT((C13/5))</f>
        <v>3</v>
      </c>
      <c r="D61" s="5"/>
    </row>
    <row r="62" spans="2:7" s="1" customFormat="1">
      <c r="B62" s="5"/>
      <c r="C62" s="2"/>
      <c r="D62" s="5"/>
    </row>
    <row r="63" spans="2:7" s="1" customFormat="1">
      <c r="B63" s="11" t="s">
        <v>44</v>
      </c>
      <c r="C63" s="15"/>
      <c r="D63" s="5"/>
    </row>
    <row r="64" spans="2:7" s="1" customFormat="1">
      <c r="B64" s="16" t="s">
        <v>43</v>
      </c>
      <c r="C64" s="8">
        <f>C65</f>
        <v>0</v>
      </c>
      <c r="D64" s="5"/>
    </row>
    <row r="65" spans="2:4" s="1" customFormat="1">
      <c r="B65" s="17" t="s">
        <v>45</v>
      </c>
      <c r="C65" s="14">
        <f>IF(C9="",0,INT((C32*C14)/(10*C10)))</f>
        <v>0</v>
      </c>
      <c r="D65" s="5"/>
    </row>
    <row r="66" spans="2:4" s="1" customFormat="1">
      <c r="B66" s="5"/>
      <c r="C66" s="2"/>
      <c r="D66" s="5"/>
    </row>
    <row r="67" spans="2:4" s="1" customFormat="1">
      <c r="B67" s="11" t="s">
        <v>78</v>
      </c>
      <c r="C67" s="15"/>
      <c r="D67" s="5"/>
    </row>
    <row r="68" spans="2:4" s="1" customFormat="1">
      <c r="B68" s="16" t="s">
        <v>43</v>
      </c>
      <c r="C68" s="8">
        <f>IF(C15="Oui",1,0)</f>
        <v>1</v>
      </c>
      <c r="D68" s="5"/>
    </row>
    <row r="69" spans="2:4" s="1" customFormat="1">
      <c r="B69" s="7"/>
      <c r="C69" s="7"/>
      <c r="D69" s="28"/>
    </row>
    <row r="70" spans="2:4">
      <c r="B70" s="11" t="s">
        <v>81</v>
      </c>
      <c r="C70" s="15" t="s">
        <v>91</v>
      </c>
      <c r="D70" s="15" t="s">
        <v>92</v>
      </c>
    </row>
    <row r="71" spans="2:4">
      <c r="B71" s="12" t="s">
        <v>82</v>
      </c>
      <c r="C71" s="79">
        <v>500</v>
      </c>
      <c r="D71" s="79">
        <v>1250</v>
      </c>
    </row>
    <row r="73" spans="2:4">
      <c r="B73" s="11" t="s">
        <v>83</v>
      </c>
      <c r="C73" s="15" t="s">
        <v>91</v>
      </c>
      <c r="D73" s="15" t="s">
        <v>92</v>
      </c>
    </row>
    <row r="74" spans="2:4">
      <c r="B74" s="12" t="s">
        <v>84</v>
      </c>
      <c r="C74" s="80">
        <v>735</v>
      </c>
      <c r="D74" s="80">
        <v>480</v>
      </c>
    </row>
    <row r="75" spans="2:4">
      <c r="B75" s="12" t="s">
        <v>85</v>
      </c>
      <c r="C75" s="80">
        <f>C41*0.9</f>
        <v>661.5</v>
      </c>
      <c r="D75" s="80">
        <f>C41*0.9</f>
        <v>661.5</v>
      </c>
    </row>
  </sheetData>
  <sheetProtection algorithmName="SHA-512" hashValue="wuOvx08SR8cGnxNDVzW1t8bKZ0NhtJiZ7MrGyyATlp4abeIqfOGXJhLuUoyw8v48S2z7Ldr5TPkxVz+WKO6rRg==" saltValue="/kJ5Dciy2CnuNfDkTWsZlg==" spinCount="100000" sheet="1" objects="1" scenarios="1"/>
  <mergeCells count="2">
    <mergeCell ref="H16:I16"/>
    <mergeCell ref="L16:M16"/>
  </mergeCells>
  <dataValidations count="3">
    <dataValidation type="list" allowBlank="1" showInputMessage="1" showErrorMessage="1" sqref="C8">
      <formula1>"Rénovation lourde,Rénovation thermique"</formula1>
    </dataValidation>
    <dataValidation type="list" allowBlank="1" showInputMessage="1" showErrorMessage="1" sqref="C15 C18:C29">
      <formula1>"Oui,Non"</formula1>
    </dataValidation>
    <dataValidation type="list" allowBlank="1" showInputMessage="1" showErrorMessage="1" sqref="C9">
      <formula1>"Bureaux, Logements collectifs"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4"/>
  <sheetViews>
    <sheetView view="pageBreakPreview" zoomScaleNormal="100" zoomScaleSheetLayoutView="100" workbookViewId="0">
      <selection activeCell="E14" sqref="E14"/>
    </sheetView>
  </sheetViews>
  <sheetFormatPr baseColWidth="10" defaultColWidth="11.42578125" defaultRowHeight="15"/>
  <cols>
    <col min="2" max="2" width="21.85546875" customWidth="1"/>
    <col min="3" max="3" width="32.7109375" customWidth="1"/>
    <col min="4" max="4" width="27.7109375" customWidth="1"/>
    <col min="5" max="5" width="36.28515625" customWidth="1"/>
  </cols>
  <sheetData>
    <row r="1" spans="1:5" s="34" customFormat="1" ht="39" customHeight="1">
      <c r="A1" s="58" t="s">
        <v>59</v>
      </c>
      <c r="B1" s="58" t="s">
        <v>68</v>
      </c>
      <c r="C1" s="64" t="s">
        <v>69</v>
      </c>
      <c r="D1" s="58" t="s">
        <v>86</v>
      </c>
      <c r="E1" s="58" t="s">
        <v>63</v>
      </c>
    </row>
    <row r="2" spans="1:5" s="34" customFormat="1" ht="22.5" customHeight="1">
      <c r="A2" s="35" t="s">
        <v>47</v>
      </c>
      <c r="B2" s="61">
        <v>40.638888888888886</v>
      </c>
      <c r="C2" s="63">
        <v>28.032719836400819</v>
      </c>
      <c r="D2" s="33">
        <v>18</v>
      </c>
      <c r="E2" s="33">
        <v>13</v>
      </c>
    </row>
    <row r="3" spans="1:5" s="34" customFormat="1" ht="22.5" customHeight="1">
      <c r="A3" s="35" t="s">
        <v>48</v>
      </c>
      <c r="B3" s="61">
        <v>135.46296296296296</v>
      </c>
      <c r="C3" s="63">
        <v>106.03680981595092</v>
      </c>
      <c r="D3" s="33">
        <v>0</v>
      </c>
      <c r="E3" s="33">
        <v>0</v>
      </c>
    </row>
    <row r="4" spans="1:5" s="34" customFormat="1" ht="22.5" customHeight="1">
      <c r="A4" s="35" t="s">
        <v>49</v>
      </c>
      <c r="B4" s="61">
        <v>243.83333333333331</v>
      </c>
      <c r="C4" s="63">
        <v>279.10838445807769</v>
      </c>
      <c r="D4" s="33">
        <v>0</v>
      </c>
      <c r="E4" s="33">
        <v>0</v>
      </c>
    </row>
    <row r="5" spans="1:5" s="34" customFormat="1" ht="22.5" customHeight="1">
      <c r="A5" s="35" t="s">
        <v>50</v>
      </c>
      <c r="B5" s="61">
        <v>20.935185185185183</v>
      </c>
      <c r="C5" s="63">
        <v>20.719836400817996</v>
      </c>
      <c r="D5" s="33">
        <v>9</v>
      </c>
      <c r="E5" s="33">
        <v>9</v>
      </c>
    </row>
    <row r="6" spans="1:5" s="34" customFormat="1" ht="22.5" customHeight="1">
      <c r="A6" s="35" t="s">
        <v>51</v>
      </c>
      <c r="B6" s="61">
        <v>36.944444444444443</v>
      </c>
      <c r="C6" s="63">
        <v>49.971370143149279</v>
      </c>
      <c r="D6" s="33">
        <v>17</v>
      </c>
      <c r="E6" s="33">
        <v>22</v>
      </c>
    </row>
    <row r="7" spans="1:5" s="34" customFormat="1" ht="22.5" customHeight="1">
      <c r="A7" s="35" t="s">
        <v>52</v>
      </c>
      <c r="B7" s="61">
        <v>110.83333333333333</v>
      </c>
      <c r="C7" s="63">
        <v>63.378323108384457</v>
      </c>
      <c r="D7" s="33">
        <v>30</v>
      </c>
      <c r="E7" s="33">
        <v>17</v>
      </c>
    </row>
    <row r="8" spans="1:5" s="34" customFormat="1" ht="22.5" customHeight="1">
      <c r="A8" s="35" t="s">
        <v>53</v>
      </c>
      <c r="B8" s="61">
        <v>76.351851851851848</v>
      </c>
      <c r="C8" s="63">
        <v>48.752556237218819</v>
      </c>
      <c r="D8" s="33">
        <v>14</v>
      </c>
      <c r="E8" s="33">
        <v>9</v>
      </c>
    </row>
    <row r="9" spans="1:5" ht="22.5" customHeight="1">
      <c r="A9" s="35" t="s">
        <v>54</v>
      </c>
      <c r="B9" s="62">
        <v>157</v>
      </c>
      <c r="C9" s="65">
        <v>76</v>
      </c>
      <c r="D9" s="51">
        <v>21</v>
      </c>
      <c r="E9" s="51">
        <v>10</v>
      </c>
    </row>
    <row r="10" spans="1:5" ht="22.5" customHeight="1">
      <c r="A10" s="35" t="s">
        <v>55</v>
      </c>
      <c r="B10" s="62">
        <v>9</v>
      </c>
      <c r="C10" s="65">
        <v>32</v>
      </c>
      <c r="D10" s="51">
        <v>2</v>
      </c>
      <c r="E10" s="51">
        <v>6</v>
      </c>
    </row>
    <row r="11" spans="1:5" ht="22.5" customHeight="1">
      <c r="A11" s="35" t="s">
        <v>56</v>
      </c>
      <c r="B11" s="62">
        <v>116</v>
      </c>
      <c r="C11" s="65">
        <v>46</v>
      </c>
      <c r="D11" s="51">
        <v>16</v>
      </c>
      <c r="E11" s="51">
        <v>6</v>
      </c>
    </row>
    <row r="12" spans="1:5" ht="22.5" customHeight="1">
      <c r="A12" s="35" t="s">
        <v>57</v>
      </c>
      <c r="B12" s="62">
        <v>12</v>
      </c>
      <c r="C12" s="65">
        <v>6</v>
      </c>
      <c r="D12" s="51">
        <v>2</v>
      </c>
      <c r="E12" s="51">
        <v>1</v>
      </c>
    </row>
    <row r="13" spans="1:5" ht="22.5" customHeight="1">
      <c r="A13" s="35" t="s">
        <v>58</v>
      </c>
      <c r="B13" s="62">
        <v>91</v>
      </c>
      <c r="C13" s="65">
        <v>44</v>
      </c>
      <c r="D13" s="51">
        <v>12</v>
      </c>
      <c r="E13" s="51">
        <v>6</v>
      </c>
    </row>
    <row r="14" spans="1:5" ht="33.75" customHeight="1">
      <c r="A14" s="49" t="s">
        <v>60</v>
      </c>
      <c r="B14" s="50">
        <f>SUM(B2:B13)</f>
        <v>1050</v>
      </c>
      <c r="C14" s="50">
        <f>SUM(C2:C13)</f>
        <v>800.00000000000011</v>
      </c>
      <c r="D14" s="57">
        <f>SUM(D2:D13)</f>
        <v>141</v>
      </c>
      <c r="E14" s="57">
        <f>SUM(E2:E13)</f>
        <v>99</v>
      </c>
    </row>
  </sheetData>
  <pageMargins left="0.7" right="0.7" top="0.75" bottom="0.75" header="0.3" footer="0.3"/>
  <pageSetup paperSize="9" scale="8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Résultats BBCA réno</vt:lpstr>
      <vt:lpstr>Ratios BBCA réno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2018-10-05T09:23:33Z</dcterms:modified>
  <cp:category/>
  <cp:contentStatus/>
</cp:coreProperties>
</file>