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FR\AUB\E2\24_5 ECHANGES\4. Conception environnementale\3. Etudes env\Matériaux\ACV\Outils\"/>
    </mc:Choice>
  </mc:AlternateContent>
  <bookViews>
    <workbookView xWindow="0" yWindow="0" windowWidth="23040" windowHeight="9780" firstSheet="1" activeTab="2"/>
  </bookViews>
  <sheets>
    <sheet name="Score BBCA" sheetId="1" state="hidden" r:id="rId1"/>
    <sheet name="Aide" sheetId="14" r:id="rId2"/>
    <sheet name="Info et Seuils BBCA" sheetId="5" r:id="rId3"/>
    <sheet name="Data" sheetId="22" r:id="rId4"/>
    <sheet name="Déconstruction" sheetId="15" r:id="rId5"/>
    <sheet name="Composants" sheetId="16" r:id="rId6"/>
    <sheet name="Mutualisation" sheetId="18" r:id="rId7"/>
    <sheet name="Extension" sheetId="19" r:id="rId8"/>
    <sheet name="Synthèse" sheetId="2"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A">#REF!</definedName>
    <definedName name="A_NA">[1]Calculs!$AO$29:$AO$31</definedName>
    <definedName name="actualratelevel">'[2]Final Score and Rating'!$AD$24</definedName>
    <definedName name="acutehospital">[3]Détails!#REF!</definedName>
    <definedName name="Alt">[4]Interface!$C$8</definedName>
    <definedName name="Année">#REF!</definedName>
    <definedName name="areanewbuild">[3]Détails!#REF!</definedName>
    <definedName name="arearefurb">[3]Détails!#REF!</definedName>
    <definedName name="ASS">#REF!</definedName>
    <definedName name="assessor">'[2]Assessment Details'!$D$12</definedName>
    <definedName name="assessorg">'[2]Assessment Details'!$D$13</definedName>
    <definedName name="audrey">[5]Evaluation!#REF!</definedName>
    <definedName name="B">[1]Calculs!$BA$29:$BA$30</definedName>
    <definedName name="B_P">#REF!</definedName>
    <definedName name="B_P_TP">[1]Calculs!$AR$29:$AR$32</definedName>
    <definedName name="B_P2">'[6]Cible 2 Co'!$AA$9:$AB$9</definedName>
    <definedName name="B_TP">[1]Calculs!$AU$29:$AU$31</definedName>
    <definedName name="BC">[5]Evaluation!#REF!</definedName>
    <definedName name="BI">[5]Evaluation!#REF!</definedName>
    <definedName name="building">'[2]Assessment Details'!$D$18</definedName>
    <definedName name="Cibles">#REF!</definedName>
    <definedName name="clearall">[3]Détails!$C$135,[3]Détails!#REF!,[3]Détails!#REF!,[3]Détails!$J$10:$J$121,[3]Détails!#REF!,[3]Détails!#REF!,[3]Détails!#REF!,[3]Détails!#REF!,[3]Détails!#REF!</definedName>
    <definedName name="comments">[3]Détails!#REF!,[3]Détails!#REF!,[3]Détails!#REF!,[3]Détails!#REF!,[3]Détails!#REF!,[3]Détails!#REF!,[3]Détails!#REF!,[3]Détails!#REF!,[3]Détails!#REF!,[3]Détails!#REF!,[3]Détails!#REF!</definedName>
    <definedName name="commoncriteria">[3]Détails!#REF!</definedName>
    <definedName name="communitymentalhealth">[3]Détails!#REF!</definedName>
    <definedName name="COURTS">[3]Détails!#REF!</definedName>
    <definedName name="COURTSclmynrange">[3]Détails!#REF!</definedName>
    <definedName name="courtscriteria">[3]Détails!#REF!</definedName>
    <definedName name="COURTSlifts">[3]Détails!#REF!</definedName>
    <definedName name="COURTSplanting">[3]Détails!#REF!</definedName>
    <definedName name="Date">#REF!</definedName>
    <definedName name="date_debut">#REF!</definedName>
    <definedName name="Date_fin">#REF!</definedName>
    <definedName name="Debut">#REF!</definedName>
    <definedName name="dethealthcredits">#REF!,#REF!,#REF!,#REF!,#REF!,#REF!,#REF!,#REF!,#REF!,#REF!,#REF!,#REF!,#REF!,#REF!,#REF!,#REF!,#REF!,#REF!,#REF!,#REF!,#REF!,#REF!,#REF!,#REF!,#REF!,#REF!,#REF!,#REF!,#REF!,#REF!,#REF!,#REF!,#REF!,#REF!,#REF!,#REF!,#REF!,#REF!</definedName>
    <definedName name="deuxetoiles">[3]Détails!$AA:$AA</definedName>
    <definedName name="devperfall">#REF!</definedName>
    <definedName name="EC">#REF!</definedName>
    <definedName name="EDUclmynrange">[3]Détails!#REF!</definedName>
    <definedName name="EDUcold">[3]Détails!#REF!</definedName>
    <definedName name="EDUdelivery">[3]Détails!#REF!</definedName>
    <definedName name="EDUFE">[3]Détails!#REF!</definedName>
    <definedName name="EDUfume">[3]Détails!#REF!</definedName>
    <definedName name="EDUlifts">[3]Détails!#REF!</definedName>
    <definedName name="EDUplanting">[3]Détails!#REF!</definedName>
    <definedName name="EDUSchool">[3]Détails!#REF!</definedName>
    <definedName name="EDUswimming">[3]Détails!#REF!</definedName>
    <definedName name="Emetteur">#REF!</definedName>
    <definedName name="EO">[5]Evaluation!#REF!</definedName>
    <definedName name="erreur_debut">#REF!</definedName>
    <definedName name="erreur_fin">#REF!</definedName>
    <definedName name="Espacarc">#REF!</definedName>
    <definedName name="espaces">[5]Evaluation!#REF!</definedName>
    <definedName name="espacesb">#REF!</definedName>
    <definedName name="Espasso">#REF!</definedName>
    <definedName name="Espcircu">#REF!</definedName>
    <definedName name="exemptot">#REF!</definedName>
    <definedName name="FE">[3]Détails!#REF!</definedName>
    <definedName name="fecriteria">[3]Détails!#REF!</definedName>
    <definedName name="FIN">#REF!</definedName>
    <definedName name="Fin_erreur">#REF!</definedName>
    <definedName name="Fin_tableau">#REF!</definedName>
    <definedName name="finalrate">#REF!</definedName>
    <definedName name="finalscore">'[2]Final Score and Rating'!$E$13</definedName>
    <definedName name="Géo">[4]Interface!$C$7</definedName>
    <definedName name="GP">[3]Détails!#REF!</definedName>
    <definedName name="GraphLocal">#REF!</definedName>
    <definedName name="GraphMasques">#REF!</definedName>
    <definedName name="GraphResult">#REF!</definedName>
    <definedName name="Hall">#REF!</definedName>
    <definedName name="HC">[3]Détails!#REF!</definedName>
    <definedName name="HCclmynrange">[3]Détails!#REF!</definedName>
    <definedName name="HCcoldstorage">[3]Détails!#REF!</definedName>
    <definedName name="HCcriteria">[3]Détails!#REF!</definedName>
    <definedName name="HCfoodprep">[3]Détails!#REF!</definedName>
    <definedName name="HClifts">[3]Détails!#REF!</definedName>
    <definedName name="HCPlanting">[3]Détails!#REF!</definedName>
    <definedName name="healthcentreclinic">[3]Détails!#REF!</definedName>
    <definedName name="Ind">#REF!</definedName>
    <definedName name="INDclmynrange">[3]Détails!#REF!</definedName>
    <definedName name="INDcold">[3]Détails!#REF!</definedName>
    <definedName name="indcriteria">[3]Détails!#REF!</definedName>
    <definedName name="INDfitout">[3]Détails!#REF!</definedName>
    <definedName name="INDheated">[3]Détails!#REF!</definedName>
    <definedName name="INDlargeoffice">[3]Détails!#REF!</definedName>
    <definedName name="INDlifts">[3]Détails!#REF!</definedName>
    <definedName name="INDnewrefurb">[3]Détails!#REF!</definedName>
    <definedName name="INDoperational">[3]Détails!#REF!</definedName>
    <definedName name="INDsmalloffice">[3]Détails!#REF!</definedName>
    <definedName name="INDUSTRIAL">[3]Détails!#REF!</definedName>
    <definedName name="INDwarehouse">[3]Détails!#REF!</definedName>
    <definedName name="innovatetot">#REF!</definedName>
    <definedName name="inpatient">[3]Détails!#REF!</definedName>
    <definedName name="Jour">#REF!</definedName>
    <definedName name="largehc">[3]Détails!#REF!</definedName>
    <definedName name="LienC1">#REF!</definedName>
    <definedName name="LienC10">#REF!</definedName>
    <definedName name="LienC11">#REF!</definedName>
    <definedName name="LienC12">#REF!</definedName>
    <definedName name="LienC13">#REF!</definedName>
    <definedName name="LienC14">#REF!</definedName>
    <definedName name="LienC2">#REF!</definedName>
    <definedName name="LienC3">#REF!</definedName>
    <definedName name="LienC4">#REF!</definedName>
    <definedName name="LienC5">#REF!</definedName>
    <definedName name="LienC6">#REF!</definedName>
    <definedName name="LienC7">#REF!</definedName>
    <definedName name="LienC8">#REF!</definedName>
    <definedName name="LienC9">#REF!</definedName>
    <definedName name="Ligne_modele">#REF!</definedName>
    <definedName name="ligneModele">#REF!</definedName>
    <definedName name="ListeResp">[7]!Tableau1[Code]</definedName>
    <definedName name="maxfitclear">[3]Détails!#REF!,[3]Détails!#REF!,[3]Détails!#REF!,[3]Détails!#REF!,[3]Détails!#REF!,[3]Détails!#REF!,[3]Détails!#REF!,[3]Détails!#REF!,[3]Détails!#REF!</definedName>
    <definedName name="maxfitcol">[3]Détails!#REF!</definedName>
    <definedName name="maxfitout">[3]Détails!#REF!</definedName>
    <definedName name="maxfitoutscore">#REF!</definedName>
    <definedName name="minrate">'[2]Final Score and Rating'!$AB$24</definedName>
    <definedName name="minstand">'[2]Final Score and Rating'!$AA$24</definedName>
    <definedName name="ModelMasques">#REF!</definedName>
    <definedName name="ModelOuverture">#REF!</definedName>
    <definedName name="Mois">#REF!</definedName>
    <definedName name="newbuild">[3]Détails!#REF!</definedName>
    <definedName name="newrefurb">[3]Détails!#REF!</definedName>
    <definedName name="newrefurbhide">[3]Détails!#REF!</definedName>
    <definedName name="newrefurbrow">[3]Détails!#REF!</definedName>
    <definedName name="OFF">[3]Détails!#REF!</definedName>
    <definedName name="OFFclmynrange">[3]Détails!#REF!</definedName>
    <definedName name="offcriteria">[3]Détails!#REF!</definedName>
    <definedName name="OFFescalators">[3]Détails!#REF!</definedName>
    <definedName name="OFFfitout">[3]Détails!#REF!</definedName>
    <definedName name="OFFheated">[3]Détails!#REF!</definedName>
    <definedName name="OFFlifts">[3]Détails!#REF!</definedName>
    <definedName name="Offnewrefurb">[3]Détails!#REF!</definedName>
    <definedName name="outpatient">[3]Détails!#REF!</definedName>
    <definedName name="overall1">'[2]Final Score and Rating'!$H$25</definedName>
    <definedName name="overall2">'[2]Final Score and Rating'!$H$26</definedName>
    <definedName name="overall3">'[2]Final Score and Rating'!$H$27</definedName>
    <definedName name="overall4">'[2]Final Score and Rating'!$H$28</definedName>
    <definedName name="overall5">'[2]Final Score and Rating'!$H$29</definedName>
    <definedName name="overall6">'[2]Final Score and Rating'!$H$30</definedName>
    <definedName name="overall7">'[2]Final Score and Rating'!$H$31</definedName>
    <definedName name="overall8">'[2]Final Score and Rating'!$H$32</definedName>
    <definedName name="overall9">'[2]Final Score and Rating'!$H$33</definedName>
    <definedName name="P">[1]Calculs!$BD$29:$BD$30</definedName>
    <definedName name="P_TP">[1]Calculs!$AX$29:$AX$31</definedName>
    <definedName name="PA">[5]Evaluation!#REF!</definedName>
    <definedName name="PageBreak1">[3]Détails!#REF!</definedName>
    <definedName name="partnewpartrefurb">[3]Détails!#REF!</definedName>
    <definedName name="PCSatteignable">[3]Détails!#REF!</definedName>
    <definedName name="PCSPiste">[3]Détails!#REF!</definedName>
    <definedName name="performance">#REF!</definedName>
    <definedName name="Phase">#REF!</definedName>
    <definedName name="PiedPage">#REF!</definedName>
    <definedName name="PRIclmynrange">[3]Détails!#REF!</definedName>
    <definedName name="PRIcold">[3]Détails!#REF!</definedName>
    <definedName name="PRIfoodprep">[3]Détails!#REF!</definedName>
    <definedName name="PRIinternalgoods">[3]Détails!#REF!</definedName>
    <definedName name="PRIlifts">[3]Détails!#REF!</definedName>
    <definedName name="PRIparking">[3]Détails!#REF!</definedName>
    <definedName name="PRIpool">[3]Détails!#REF!</definedName>
    <definedName name="PRISONS">[3]Détails!#REF!</definedName>
    <definedName name="prisonscriteria">[3]Détails!#REF!</definedName>
    <definedName name="PRIvehicle">[3]Détails!#REF!</definedName>
    <definedName name="Projet">#REF!</definedName>
    <definedName name="projtype">'[2]Assessment Details'!$D$7</definedName>
    <definedName name="rateactual">#REF!</definedName>
    <definedName name="rateactual1">#REF!</definedName>
    <definedName name="refno">'[2]Assessment Details'!$D$14</definedName>
    <definedName name="refurb">[3]Détails!#REF!</definedName>
    <definedName name="Resultats">#REF!</definedName>
    <definedName name="Ret">[3]Détails!#REF!</definedName>
    <definedName name="RETclmynrange">[3]Détails!#REF!</definedName>
    <definedName name="RETcold">[3]Détails!#REF!</definedName>
    <definedName name="Retcommercialfoodprep">[3]Détails!#REF!</definedName>
    <definedName name="retcriteria">[3]Détails!#REF!</definedName>
    <definedName name="RETescalator">[3]Détails!#REF!</definedName>
    <definedName name="RETfitout">[3]Détails!#REF!</definedName>
    <definedName name="Retfood">[3]Détails!#REF!</definedName>
    <definedName name="RETfoodprep">[3]Détails!#REF!</definedName>
    <definedName name="RETgeneral">[3]Détails!#REF!</definedName>
    <definedName name="retheated">[3]Détails!#REF!</definedName>
    <definedName name="RETinternalgoods">[3]Détails!#REF!</definedName>
    <definedName name="RETlarge">[3]Détails!#REF!</definedName>
    <definedName name="RETlifts">[3]Détails!#REF!</definedName>
    <definedName name="RETnewrefurb">[3]Détails!#REF!</definedName>
    <definedName name="RETofficelarge">[3]Détails!#REF!</definedName>
    <definedName name="RETofficesmall">[3]Détails!#REF!</definedName>
    <definedName name="RETplanting">[3]Détails!#REF!</definedName>
    <definedName name="RETservice">[3]Détails!#REF!</definedName>
    <definedName name="RETsmall">[3]Détails!#REF!</definedName>
    <definedName name="RETvehiclewash">[3]Détails!#REF!</definedName>
    <definedName name="RETwastemanagement">[3]Détails!#REF!</definedName>
    <definedName name="schcriteria">[3]Détails!#REF!</definedName>
    <definedName name="scheme">'[2]Assessment Details'!$D$8</definedName>
    <definedName name="SCHOOLS">[3]Détails!#REF!</definedName>
    <definedName name="SCHprimary">[3]Détails!#REF!</definedName>
    <definedName name="SCHsecondary">[3]Détails!#REF!</definedName>
    <definedName name="score1">[3]Détails!#REF!</definedName>
    <definedName name="scoreDS">[3]Détails!$Y:$Y</definedName>
    <definedName name="scorePCS">[3]Détails!#REF!</definedName>
    <definedName name="Série_A">IF([8]Données!#REF!,[8]Données!$B$7:$B$20,0)</definedName>
    <definedName name="Série_B">IF([8]Données!#REF!,[8]Données!$D$7:$D$20,0)</definedName>
    <definedName name="Série_C">IF([8]Données!#REF!,[8]Données!$F$7:$F$20,0)</definedName>
    <definedName name="Série_D">IF([8]Données!#REF!,[8]Données!$H$7:$H$20,0)</definedName>
    <definedName name="Série_E">IF([8]Données!#REF!,[8]Données!$J$7:$J$20,0)</definedName>
    <definedName name="Série_F">IF([8]Données!#REF!,[8]Données!$L$7:$L$20,0)</definedName>
    <definedName name="smallhc">[3]Détails!#REF!</definedName>
    <definedName name="Somaire">#REF!</definedName>
    <definedName name="spell_E">#REF!,#REF!,#REF!,#REF!,#REF!,#REF!,#REF!,#REF!,#REF!,#REF!,#REF!,#REF!</definedName>
    <definedName name="spell_HW">#REF!,#REF!,#REF!,#REF!,#REF!,#REF!,#REF!,#REF!,#REF!,#REF!,#REF!,#REF!,#REF!,#REF!,#REF!,#REF!,#REF!,#REF!,#REF!,#REF!,#REF!</definedName>
    <definedName name="spell_LUE">#REF!,#REF!,#REF!,#REF!,#REF!,#REF!</definedName>
    <definedName name="spell_M">#REF!,#REF!,#REF!,#REF!,#REF!,#REF!,#REF!,#REF!,#REF!,#REF!,#REF!,#REF!,#REF!,#REF!,#REF!</definedName>
    <definedName name="spell_MW">#REF!,#REF!,#REF!,#REF!,#REF!,#REF!,#REF!,#REF!,#REF!,#REF!,#REF!</definedName>
    <definedName name="spell_P">#REF!,#REF!,#REF!,#REF!,#REF!,#REF!,#REF!,#REF!,#REF!,#REF!,#REF!,#REF!</definedName>
    <definedName name="spell_T">#REF!,#REF!,#REF!,#REF!,#REF!,#REF!,#REF!,#REF!</definedName>
    <definedName name="spell_W">#REF!,#REF!,#REF!,#REF!,#REF!,#REF!</definedName>
    <definedName name="statu_debut">#REF!</definedName>
    <definedName name="statut_fin">#REF!</definedName>
    <definedName name="teachhospital">[3]Détails!#REF!</definedName>
    <definedName name="themes">[3]Détails!$AD:$AD</definedName>
    <definedName name="Titre">#REF!</definedName>
    <definedName name="totalarea">[3]Détails!#REF!</definedName>
    <definedName name="TOYOTA">[3]Détails!#REF!</definedName>
    <definedName name="toyotacriteria">[3]Détails!#REF!</definedName>
    <definedName name="TP">[1]Calculs!$BG$29:$BG$30</definedName>
    <definedName name="troisetoiles">[3]Détails!$AC:$AC</definedName>
    <definedName name="type">#REF!</definedName>
    <definedName name="typo">#REF!</definedName>
    <definedName name="uneetoile">[3]Détails!$Z:$Z</definedName>
    <definedName name="unprotectedcells">[3]Détails!#REF!,[3]Détails!#REF!,[3]Détails!#REF!,[3]Détails!#REF!,[3]Détails!#REF!,[3]Détails!#REF!,[3]Détails!#REF!,[3]Détails!#REF!,[3]Détails!#REF!,[3]Détails!#REF!,[3]Détails!#REF!,[3]Détails!$J$10:$J$15,[3]Détails!$J$20:$J$33,[3]Détails!$J$41:$J$50,[3]Détails!$J$56:$J$61,[3]Détails!$J$69:$J$76,[3]Détails!$J$81:$J$89,[3]Détails!$J$94:$J$100</definedName>
    <definedName name="yesrow">[3]Détails!#REF!</definedName>
    <definedName name="_xlnm.Print_Area" localSheetId="5">Composants!$A$1:$U$8</definedName>
    <definedName name="_xlnm.Print_Area" localSheetId="4">Déconstruction!$A$1:$H$52</definedName>
    <definedName name="_xlnm.Print_Area" localSheetId="7">Extension!$A$1:$F$9</definedName>
    <definedName name="_xlnm.Print_Area" localSheetId="2">'Info et Seuils BBCA'!$A$1:$E$66</definedName>
    <definedName name="_xlnm.Print_Area" localSheetId="6">Mutualisation!$A$1:$F$17</definedName>
    <definedName name="_xlnm.Print_Area" localSheetId="8">Synthèse!$A$1:$E$88</definedName>
    <definedName name="ZoneLocal">#REF!</definedName>
    <definedName name="ZoneMasques">#REF!</definedName>
    <definedName name="ZoneResults">#REF!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46" i="5" l="1"/>
  <c r="D48" i="5"/>
  <c r="N5" i="16" l="1"/>
  <c r="O5" i="16"/>
  <c r="P5" i="16"/>
  <c r="Q5" i="16"/>
  <c r="R5" i="16"/>
  <c r="S5" i="16"/>
  <c r="D50" i="5" l="1"/>
  <c r="D56" i="5"/>
  <c r="D52" i="5"/>
  <c r="D42" i="5"/>
  <c r="D40" i="5" l="1"/>
  <c r="D38" i="5" l="1"/>
  <c r="D54" i="5" s="1"/>
  <c r="C46" i="15" l="1"/>
  <c r="C37" i="15" l="1"/>
  <c r="C51" i="15"/>
  <c r="E8" i="19" l="1"/>
  <c r="E8" i="18"/>
  <c r="B46" i="5" l="1"/>
  <c r="C47" i="15" l="1"/>
  <c r="D37" i="2"/>
  <c r="D6" i="16"/>
  <c r="D12" i="2" s="1"/>
  <c r="D58" i="5" l="1"/>
  <c r="D60" i="5" l="1"/>
  <c r="D40" i="2" l="1"/>
  <c r="D7" i="16"/>
  <c r="D13" i="2" s="1"/>
  <c r="D36" i="2" s="1"/>
  <c r="D5" i="16"/>
  <c r="D11" i="2" s="1"/>
  <c r="E16" i="18" l="1"/>
  <c r="D38" i="2" s="1"/>
  <c r="D30" i="2"/>
  <c r="D8" i="2"/>
  <c r="D17" i="2"/>
  <c r="C30" i="2" l="1"/>
  <c r="D41" i="2"/>
  <c r="C29" i="2"/>
  <c r="D29" i="2"/>
  <c r="D43" i="2" l="1"/>
  <c r="C111" i="1"/>
  <c r="C104" i="1"/>
  <c r="C101" i="1"/>
  <c r="C21" i="1" s="1"/>
  <c r="C97" i="1"/>
  <c r="C96" i="1"/>
  <c r="C76" i="1"/>
  <c r="C75" i="1"/>
  <c r="C67" i="1"/>
  <c r="C77" i="1" s="1"/>
  <c r="C20" i="1"/>
  <c r="C18" i="1"/>
  <c r="C17" i="1" s="1"/>
  <c r="C98" i="1" l="1"/>
  <c r="C78" i="1"/>
  <c r="C19" i="1" s="1"/>
  <c r="C22" i="1" s="1"/>
  <c r="C2" i="1" s="1"/>
  <c r="D31" i="2"/>
  <c r="C31" i="2" l="1"/>
  <c r="C32" i="2" s="1"/>
  <c r="A4" i="2" s="1"/>
  <c r="D45" i="2" l="1"/>
  <c r="D46" i="2" s="1"/>
</calcChain>
</file>

<file path=xl/comments1.xml><?xml version="1.0" encoding="utf-8"?>
<comments xmlns="http://schemas.openxmlformats.org/spreadsheetml/2006/main">
  <authors>
    <author>GRANNEC Francis</author>
  </authors>
  <commentList>
    <comment ref="C14" authorId="0" shapeId="0">
      <text>
        <r>
          <rPr>
            <b/>
            <sz val="9"/>
            <color indexed="81"/>
            <rFont val="Tahoma"/>
            <family val="2"/>
          </rPr>
          <t>A renseigner si immeuble collectif</t>
        </r>
      </text>
    </comment>
    <comment ref="C18" authorId="0" shapeId="0">
      <text>
        <r>
          <rPr>
            <sz val="9"/>
            <color indexed="81"/>
            <rFont val="Tahoma"/>
            <family val="2"/>
          </rPr>
          <t>Points complémentaires si places de parking imposées</t>
        </r>
      </text>
    </comment>
    <comment ref="C19" authorId="0" shapeId="0">
      <text>
        <r>
          <rPr>
            <sz val="9"/>
            <color indexed="81"/>
            <rFont val="Tahoma"/>
            <family val="2"/>
          </rPr>
          <t>Modulation de la référence pour les logements uniquement selon contexte climatique.</t>
        </r>
      </text>
    </comment>
    <comment ref="C20" authorId="0" shapeId="0">
      <text>
        <r>
          <rPr>
            <sz val="9"/>
            <color indexed="81"/>
            <rFont val="Tahoma"/>
            <family val="2"/>
          </rPr>
          <t>1 point par tranche de 15 kg de biomasse (avec exigence de label pour le bois)</t>
        </r>
      </text>
    </comment>
    <comment ref="C21" authorId="0" shapeId="0">
      <text>
        <r>
          <rPr>
            <sz val="9"/>
            <color indexed="81"/>
            <rFont val="Tahoma"/>
            <family val="2"/>
          </rPr>
          <t>Potentialité de recyclabilité des matériaux : 1 point par tranche de 30 kg CO2/m² du module D
+ points pour le Potentiel de démontabilité du bâtiment
+ points pour le Potentiel de trnasformation du bâtiment
maximum 5 points</t>
        </r>
      </text>
    </comment>
  </commentList>
</comments>
</file>

<file path=xl/comments2.xml><?xml version="1.0" encoding="utf-8"?>
<comments xmlns="http://schemas.openxmlformats.org/spreadsheetml/2006/main">
  <authors>
    <author>tc={41572EA5-5847-4DC6-9A3B-89ED802E5D9A}</author>
  </authors>
  <commentList>
    <comment ref="A10" authorId="0" shapeId="0">
      <text>
        <r>
          <rPr>
            <sz val="11"/>
            <color theme="1"/>
            <rFont val="Calibri"/>
            <family val="2"/>
            <scheme val="minor"/>
          </rPr>
          <t>Commentaire :
    la valeur de Eges Energie n'est pas obtenue par le calcul RT. 
C'est le résultat du contributeur Energie de l'ACV.</t>
        </r>
      </text>
    </comment>
  </commentList>
</comments>
</file>

<file path=xl/comments3.xml><?xml version="1.0" encoding="utf-8"?>
<comments xmlns="http://schemas.openxmlformats.org/spreadsheetml/2006/main">
  <authors>
    <author>LUGHERINI Vincent</author>
  </authors>
  <commentList>
    <comment ref="D44" authorId="0" shapeId="0">
      <text>
        <r>
          <rPr>
            <b/>
            <sz val="9"/>
            <color indexed="81"/>
            <rFont val="Tahoma"/>
            <family val="2"/>
          </rPr>
          <t>BBCA :</t>
        </r>
        <r>
          <rPr>
            <sz val="9"/>
            <color indexed="81"/>
            <rFont val="Tahoma"/>
            <family val="2"/>
          </rPr>
          <t xml:space="preserve">
Mgcsurf à récupérer dans le calcul RT ou à calculer selon les indications de l'onglet data</t>
        </r>
      </text>
    </comment>
    <comment ref="B46" authorId="0" shapeId="0">
      <text>
        <r>
          <rPr>
            <b/>
            <sz val="9"/>
            <color indexed="81"/>
            <rFont val="Tahoma"/>
            <family val="2"/>
          </rPr>
          <t>BBCA:</t>
        </r>
        <r>
          <rPr>
            <sz val="9"/>
            <color indexed="81"/>
            <rFont val="Tahoma"/>
            <family val="2"/>
          </rPr>
          <t xml:space="preserve">
Ne s'ajoute pas au seuil BBCA, mais est retranché à l'indicateur EGES PCE</t>
        </r>
      </text>
    </comment>
    <comment ref="B48" authorId="0" shapeId="0">
      <text>
        <r>
          <rPr>
            <b/>
            <sz val="9"/>
            <color indexed="81"/>
            <rFont val="Tahoma"/>
            <family val="2"/>
          </rPr>
          <t>BBCA:</t>
        </r>
        <r>
          <rPr>
            <sz val="9"/>
            <color indexed="81"/>
            <rFont val="Tahoma"/>
            <family val="2"/>
          </rPr>
          <t xml:space="preserve">
Ne s'ajoute pas au seuil BBCA, mais est retranché à l'indicateur EGES PCE</t>
        </r>
      </text>
    </comment>
    <comment ref="B54" authorId="0" shapeId="0">
      <text>
        <r>
          <rPr>
            <b/>
            <sz val="9"/>
            <color indexed="81"/>
            <rFont val="Tahoma"/>
            <family val="2"/>
          </rPr>
          <t>BBCA:</t>
        </r>
        <r>
          <rPr>
            <sz val="9"/>
            <color indexed="81"/>
            <rFont val="Tahoma"/>
            <family val="2"/>
          </rPr>
          <t xml:space="preserve">
Ne s'ajoute pas au seuil BBCA, mais est retranché à l'indicateur EGES Energie</t>
        </r>
      </text>
    </comment>
  </commentList>
</comments>
</file>

<file path=xl/comments4.xml><?xml version="1.0" encoding="utf-8"?>
<comments xmlns="http://schemas.openxmlformats.org/spreadsheetml/2006/main">
  <authors>
    <author>LUGHERINI Vincent</author>
  </authors>
  <commentList>
    <comment ref="G4" authorId="0" shapeId="0">
      <text>
        <r>
          <rPr>
            <b/>
            <sz val="9"/>
            <color indexed="81"/>
            <rFont val="Tahoma"/>
            <family val="2"/>
          </rPr>
          <t>BBCA:</t>
        </r>
        <r>
          <rPr>
            <sz val="9"/>
            <color indexed="81"/>
            <rFont val="Tahoma"/>
            <family val="2"/>
          </rPr>
          <t xml:space="preserve">
Sera majoré à 40 kgCO2/m²SDP. Voir p.16 du référentiel BBCA 3.1 pour la distinction</t>
        </r>
      </text>
    </comment>
    <comment ref="U4" authorId="0" shapeId="0">
      <text>
        <r>
          <rPr>
            <b/>
            <sz val="9"/>
            <color indexed="81"/>
            <rFont val="Tahoma"/>
            <family val="2"/>
          </rPr>
          <t>BBCA:</t>
        </r>
        <r>
          <rPr>
            <sz val="9"/>
            <color indexed="81"/>
            <rFont val="Tahoma"/>
            <family val="2"/>
          </rPr>
          <t xml:space="preserve">
Bénéfices liés à l'export d'énergie + 1/3 des modules D. Valeur négative.
(Entrer les bénéfices  tels qu'ils sont dans la sortie CSV d'Elodie, au niveau des indicateurs phases par phases, colonne "Valeur / Bénéfices et charges au-delà du cycle de vie", à la ligne projet)</t>
        </r>
      </text>
    </comment>
    <comment ref="K5" authorId="0" shapeId="0">
      <text>
        <r>
          <rPr>
            <b/>
            <sz val="9"/>
            <color indexed="81"/>
            <rFont val="Tahoma"/>
            <family val="2"/>
          </rPr>
          <t>BBCA:</t>
        </r>
        <r>
          <rPr>
            <sz val="9"/>
            <color indexed="81"/>
            <rFont val="Tahoma"/>
            <family val="2"/>
          </rPr>
          <t xml:space="preserve">
Si bâtiment livré sans cloisonnement (lot 5 livré en blanc), utiliser la valeur forfaitaire BBCA livré en blanc pour le lot 5 :
- Résidentiel : 70
- Bureaux et Autres bâtiments  tertiaires : 67</t>
        </r>
      </text>
    </comment>
    <comment ref="M5" authorId="0" shapeId="0">
      <text>
        <r>
          <rPr>
            <b/>
            <sz val="9"/>
            <color indexed="81"/>
            <rFont val="Tahoma"/>
            <family val="2"/>
          </rPr>
          <t>BBCA:</t>
        </r>
        <r>
          <rPr>
            <sz val="9"/>
            <color indexed="81"/>
            <rFont val="Tahoma"/>
            <family val="2"/>
          </rPr>
          <t xml:space="preserve">
Si bâtiment livré sans revêtments (lot 7 livré en blanc), utiliser la valeur forfaitaire BBCA livré en blanc pour le lot 7 :
- Résidentiel : 56
- Bureaux et Autres bâtiments  tertiaires : 107</t>
        </r>
      </text>
    </comment>
  </commentList>
</comments>
</file>

<file path=xl/comments5.xml><?xml version="1.0" encoding="utf-8"?>
<comments xmlns="http://schemas.openxmlformats.org/spreadsheetml/2006/main">
  <authors>
    <author>LUGHERINI Vincent</author>
    <author>THIZY Kevin</author>
  </authors>
  <commentList>
    <comment ref="D16" authorId="0" shapeId="0">
      <text>
        <r>
          <rPr>
            <b/>
            <sz val="9"/>
            <color indexed="81"/>
            <rFont val="Tahoma"/>
            <family val="2"/>
          </rPr>
          <t>BBCA:</t>
        </r>
        <r>
          <rPr>
            <sz val="9"/>
            <color indexed="81"/>
            <rFont val="Tahoma"/>
            <family val="2"/>
          </rPr>
          <t xml:space="preserve">
Total du contributeur énergie selon E+C-. </t>
        </r>
      </text>
    </comment>
    <comment ref="D20" authorId="1" shapeId="0">
      <text>
        <r>
          <rPr>
            <b/>
            <sz val="9"/>
            <color indexed="81"/>
            <rFont val="Tahoma"/>
            <family val="2"/>
          </rPr>
          <t>BBCA:</t>
        </r>
        <r>
          <rPr>
            <sz val="9"/>
            <color indexed="81"/>
            <rFont val="Tahoma"/>
            <family val="2"/>
          </rPr>
          <t xml:space="preserve">
Cette valeur doit être extraite du logiciel ACV.</t>
        </r>
      </text>
    </comment>
    <comment ref="D23" authorId="1" shapeId="0">
      <text>
        <r>
          <rPr>
            <b/>
            <sz val="9"/>
            <color indexed="81"/>
            <rFont val="Tahoma"/>
            <family val="2"/>
          </rPr>
          <t>BBCA:</t>
        </r>
        <r>
          <rPr>
            <sz val="9"/>
            <color indexed="81"/>
            <rFont val="Tahoma"/>
            <family val="2"/>
          </rPr>
          <t xml:space="preserve">
Cette valeur doit être extraite du logiciel ACV.</t>
        </r>
      </text>
    </comment>
  </commentList>
</comments>
</file>

<file path=xl/sharedStrings.xml><?xml version="1.0" encoding="utf-8"?>
<sst xmlns="http://schemas.openxmlformats.org/spreadsheetml/2006/main" count="383" uniqueCount="251">
  <si>
    <t>Construction raisonnée</t>
  </si>
  <si>
    <t>Exploitation maitrisée</t>
  </si>
  <si>
    <t>Stockage Carbone</t>
  </si>
  <si>
    <t>Economie circulaire</t>
  </si>
  <si>
    <t xml:space="preserve">Références </t>
  </si>
  <si>
    <t>Résultat du calcul ACV</t>
  </si>
  <si>
    <t>Calcul des points BBCA</t>
  </si>
  <si>
    <t>TOTAL</t>
  </si>
  <si>
    <t>Changement climatique</t>
  </si>
  <si>
    <t>Module D</t>
  </si>
  <si>
    <t>kg eq CO2 /m² SDP</t>
  </si>
  <si>
    <t>Construction Raisonnée</t>
  </si>
  <si>
    <t>Indicateur</t>
  </si>
  <si>
    <t>TOTAL pour contributeur Composant</t>
  </si>
  <si>
    <t>Exploitation maîtrisée</t>
  </si>
  <si>
    <t>Unité</t>
  </si>
  <si>
    <t>TOTAL pour le contributeur Énergie</t>
  </si>
  <si>
    <t>Nom du projet</t>
  </si>
  <si>
    <t xml:space="preserve">Typologie du bâtiment </t>
  </si>
  <si>
    <t>Surface de plancher</t>
  </si>
  <si>
    <t>m²</t>
  </si>
  <si>
    <t>Bâtiment de bureaux</t>
  </si>
  <si>
    <t>Immeuble collectif</t>
  </si>
  <si>
    <t>TOTAL pour contributeur Chantier</t>
  </si>
  <si>
    <t>kg de matière biosourcée/m² SDP</t>
  </si>
  <si>
    <t>Dont points complémentaires</t>
  </si>
  <si>
    <t>Points complémentaires</t>
  </si>
  <si>
    <t>kg eq CO2</t>
  </si>
  <si>
    <t xml:space="preserve">BBCA </t>
  </si>
  <si>
    <t>points</t>
  </si>
  <si>
    <t>Niveaux du label</t>
  </si>
  <si>
    <t>Zone climatique</t>
  </si>
  <si>
    <t>Altitude</t>
  </si>
  <si>
    <t>Correction climatique - Mcgéo</t>
  </si>
  <si>
    <t>H1a</t>
  </si>
  <si>
    <t>H1b</t>
  </si>
  <si>
    <t>H1c</t>
  </si>
  <si>
    <t>H2a</t>
  </si>
  <si>
    <t>H2b</t>
  </si>
  <si>
    <t>H2c</t>
  </si>
  <si>
    <t>H2d</t>
  </si>
  <si>
    <t>H3</t>
  </si>
  <si>
    <t>Correction climatique - Mcalt</t>
  </si>
  <si>
    <t>Mcgéo</t>
  </si>
  <si>
    <t>Projet</t>
  </si>
  <si>
    <t>Mcalt</t>
  </si>
  <si>
    <t>&lt;= 400 mètres</t>
  </si>
  <si>
    <t>&gt; 400 &lt;= 800 mètres</t>
  </si>
  <si>
    <t>&gt; 800 mètres</t>
  </si>
  <si>
    <t>Par place de parking en aérien</t>
  </si>
  <si>
    <t>Par place de parking en infrastructure</t>
  </si>
  <si>
    <t>Surface moyenne des logements</t>
  </si>
  <si>
    <t>Nombre de logements</t>
  </si>
  <si>
    <t>Correction surfacique- Mcsurf</t>
  </si>
  <si>
    <t>Mcsurf</t>
  </si>
  <si>
    <t>Label BBCA :</t>
  </si>
  <si>
    <t>Potentiel de démontabilité du bâtiment</t>
  </si>
  <si>
    <t>Potentiel de transformation du bâtiment</t>
  </si>
  <si>
    <t>Plus de 75% (en surface) des produits de second œuvre de l'enveloppe sont facilement démontables.</t>
  </si>
  <si>
    <t>Plus de 75% (en surface) des produits de second œuvre de l'enveloppe et des lots architecturaux (hors structure, enveloppe et équipements techniques) sont facilement démontables.</t>
  </si>
  <si>
    <t>Le projet apporte une contribution innovante sur le sujet de la démontabilité susceptible de faire progresser les pratiques.</t>
  </si>
  <si>
    <t>Economie circulaire - Potentiel de recyclabilité des matériaux</t>
  </si>
  <si>
    <t>Economie circulaire - Potentiel de démontabilité du bâtiment</t>
  </si>
  <si>
    <t>Economie circulaire - Potentiel de transformation du bâtiment</t>
  </si>
  <si>
    <t>Non concerné</t>
  </si>
  <si>
    <t>Le projet apporte une contribution innovante sur le sujet de la transformation susceptible de faire progresser les pratiques.</t>
  </si>
  <si>
    <t>Plus de 50% (en surface) du projet dispose d'un potentiel de transformation.</t>
  </si>
  <si>
    <r>
      <t>kg eq CO</t>
    </r>
    <r>
      <rPr>
        <vertAlign val="subscript"/>
        <sz val="11"/>
        <rFont val="Calibri"/>
        <family val="2"/>
      </rPr>
      <t>2</t>
    </r>
    <r>
      <rPr>
        <sz val="11"/>
        <rFont val="Calibri"/>
        <family val="2"/>
      </rPr>
      <t xml:space="preserve"> /m² SDP</t>
    </r>
  </si>
  <si>
    <r>
      <t>kg eq CO</t>
    </r>
    <r>
      <rPr>
        <vertAlign val="subscript"/>
        <sz val="11"/>
        <rFont val="Calibri"/>
        <family val="2"/>
      </rPr>
      <t>2</t>
    </r>
    <r>
      <rPr>
        <sz val="11"/>
        <rFont val="Calibri"/>
        <family val="2"/>
      </rPr>
      <t>/m² SDP</t>
    </r>
  </si>
  <si>
    <r>
      <t>kg eq CO</t>
    </r>
    <r>
      <rPr>
        <vertAlign val="subscript"/>
        <sz val="11"/>
        <rFont val="Calibri"/>
        <family val="2"/>
      </rPr>
      <t xml:space="preserve">2 </t>
    </r>
    <r>
      <rPr>
        <sz val="11"/>
        <rFont val="Calibri"/>
        <family val="2"/>
      </rPr>
      <t>/m² SDP</t>
    </r>
  </si>
  <si>
    <t>Points du projet</t>
  </si>
  <si>
    <r>
      <t xml:space="preserve">Nombre de places de parking </t>
    </r>
    <r>
      <rPr>
        <u/>
        <sz val="11"/>
        <color indexed="8"/>
        <rFont val="Calibri"/>
        <family val="2"/>
      </rPr>
      <t>imposées</t>
    </r>
    <r>
      <rPr>
        <sz val="11"/>
        <color theme="1"/>
        <rFont val="Calibri"/>
        <family val="2"/>
        <scheme val="minor"/>
      </rPr>
      <t xml:space="preserve"> et réalisées en infrastructure</t>
    </r>
  </si>
  <si>
    <r>
      <t xml:space="preserve">Nombre de places de parking </t>
    </r>
    <r>
      <rPr>
        <u/>
        <sz val="11"/>
        <color indexed="8"/>
        <rFont val="Calibri"/>
        <family val="2"/>
      </rPr>
      <t>imposées</t>
    </r>
    <r>
      <rPr>
        <sz val="11"/>
        <color theme="1"/>
        <rFont val="Calibri"/>
        <family val="2"/>
        <scheme val="minor"/>
      </rPr>
      <t xml:space="preserve"> et réalisées en aérien</t>
    </r>
  </si>
  <si>
    <t xml:space="preserve">   Dont Construction raisonnée</t>
  </si>
  <si>
    <t>BBCA Performant</t>
  </si>
  <si>
    <t>BBCA Excellent</t>
  </si>
  <si>
    <t>Mcgéo + Mcalt + Mcsurf</t>
  </si>
  <si>
    <t>Mcgéo + Mcalt</t>
  </si>
  <si>
    <r>
      <rPr>
        <b/>
        <sz val="11"/>
        <color indexed="8"/>
        <rFont val="Calibri"/>
        <family val="2"/>
      </rPr>
      <t xml:space="preserve">↓ </t>
    </r>
    <r>
      <rPr>
        <b/>
        <sz val="11"/>
        <color indexed="8"/>
        <rFont val="Calibri"/>
        <family val="2"/>
      </rPr>
      <t>A renseigner ↓</t>
    </r>
  </si>
  <si>
    <t>BBCA - Jo&amp;Joe - Base - APD</t>
  </si>
  <si>
    <t>kg</t>
  </si>
  <si>
    <t>TOTAL pour contributeur Eau</t>
  </si>
  <si>
    <t>TOTAL pour contributeur Déconstruction</t>
  </si>
  <si>
    <t>Eges Déconstruction</t>
  </si>
  <si>
    <t>Eges PCE</t>
  </si>
  <si>
    <t>Eges Chantier</t>
  </si>
  <si>
    <t>Eges Eau</t>
  </si>
  <si>
    <t>kg équivalent CO2 / m² SDP</t>
  </si>
  <si>
    <t>Eges</t>
  </si>
  <si>
    <t>EgesPCE</t>
  </si>
  <si>
    <t>BBCA</t>
  </si>
  <si>
    <t>Mutualisation des parkings</t>
  </si>
  <si>
    <t>Mutualisation des autres espaces</t>
  </si>
  <si>
    <t>Potentiel de changement d'usage</t>
  </si>
  <si>
    <t>Potentiel d'extension</t>
  </si>
  <si>
    <t>Nombre de points</t>
  </si>
  <si>
    <t>Déconstruction sélective + Diag ressource</t>
  </si>
  <si>
    <t>Matériaux réemployés</t>
  </si>
  <si>
    <t>Quantité de matériaux</t>
  </si>
  <si>
    <t>Points innovation climat</t>
  </si>
  <si>
    <t>Points émission et stockage carbone</t>
  </si>
  <si>
    <t>Somme pts innovation</t>
  </si>
  <si>
    <t>SCORE BBCA</t>
  </si>
  <si>
    <t>A BBCA</t>
  </si>
  <si>
    <t>m BBCA</t>
  </si>
  <si>
    <t>Eges max BBCA</t>
  </si>
  <si>
    <t>alpha BBCA</t>
  </si>
  <si>
    <t>Mgctype</t>
  </si>
  <si>
    <t>Mgcgéo</t>
  </si>
  <si>
    <t>Mgcalt</t>
  </si>
  <si>
    <t>Mgcsurf</t>
  </si>
  <si>
    <t>Eges PCEmax BBCA</t>
  </si>
  <si>
    <t>A PCE BBCA</t>
  </si>
  <si>
    <t>BBCA Standard validé</t>
  </si>
  <si>
    <t>Lot 02 (déconstruction)</t>
  </si>
  <si>
    <t>Lot 03 (déconstruction)</t>
  </si>
  <si>
    <t>Surfaces (m² SdP)</t>
  </si>
  <si>
    <t>Critère</t>
  </si>
  <si>
    <t>Cellule à ne pas modifier</t>
  </si>
  <si>
    <t>Cellule à remplir</t>
  </si>
  <si>
    <t>Choix de la méthode de calcul</t>
  </si>
  <si>
    <t>Option 1</t>
  </si>
  <si>
    <t>Option 2</t>
  </si>
  <si>
    <t>Option 3</t>
  </si>
  <si>
    <t>Calcul des émission de CO2 de la partie démolie en comptabilisant l'indicateur de fin de vie (module C) des FDES de produits appartenant uniquement aux lots 2,3 existants, en procédant à l'inventaire détaillé des matériaux. Cette métode permet de prendre en compte le déstockage d'un éventuel stock de carbone.</t>
  </si>
  <si>
    <t>Eges déconstruction</t>
  </si>
  <si>
    <t>Utilisation des données issues du diagnostic déchet établi réglementairement dans le cadre du décret n°2011-610 du 31 mai 2011. Chaque entité fonctionnelle de déchets de gros œuvre est alors multipliée par un facteur d'émission par type de déchet. Les émissions de CO2 des engins de chantier utilisés pour la phase de démolition sont prises en compte de même que le transport des gravats.L'utilisation de cette méthode impose en outre de comptabiliser en plus(si le facteur d'émission des déchets ne le prend pas en compte) le déstockage d'un éventuel stock de carbone calculé conformément au paragraphe "2.1.4 Stock de carbone", selon la norme EN 16 449.</t>
  </si>
  <si>
    <t>Par simplification, on peut utiliser, pour éviter le calcul, les ratios suivants par unité de surface de plancher démolie.</t>
  </si>
  <si>
    <r>
      <t xml:space="preserve">Ratio Bureaux
</t>
    </r>
    <r>
      <rPr>
        <sz val="8"/>
        <color theme="1"/>
        <rFont val="Calibri"/>
        <family val="2"/>
        <scheme val="minor"/>
      </rPr>
      <t>(kg eq CO2/m² SdP)</t>
    </r>
  </si>
  <si>
    <r>
      <t xml:space="preserve">Ratio Résidentiel
</t>
    </r>
    <r>
      <rPr>
        <sz val="8"/>
        <color theme="1"/>
        <rFont val="Calibri"/>
        <family val="2"/>
        <scheme val="minor"/>
      </rPr>
      <t>(kg eq CO2/m² SdP)</t>
    </r>
  </si>
  <si>
    <t>Type de bâtiment</t>
  </si>
  <si>
    <t>Bureaux</t>
  </si>
  <si>
    <t>SDP projet</t>
  </si>
  <si>
    <t>Ratio de déstockage carbone</t>
  </si>
  <si>
    <t>Déstockage carbone à prendre en compte dans le cas de l'utilisation de l'Option 3, lorsque la structure démolie intégrait des matériaux biosourcés :</t>
  </si>
  <si>
    <t>Eges déconstruction de l'opération</t>
  </si>
  <si>
    <t>14. Fluides frigorigènes</t>
  </si>
  <si>
    <t>Chgt climatique évité</t>
  </si>
  <si>
    <t>Chgt climatique</t>
  </si>
  <si>
    <t>Points innovation parking</t>
  </si>
  <si>
    <t>Points innovation espace</t>
  </si>
  <si>
    <t>Surface complémentaire équivalente liée à la mutualisation</t>
  </si>
  <si>
    <t>Surface complémentaire</t>
  </si>
  <si>
    <t>Points innovation extension</t>
  </si>
  <si>
    <t>- Si un diagnostic ressource a été réalisé et que des exigences spécifiques à la dépose méthodique ont été intégrées dans le DCE de l'entreprise de déconstruction/curage, 1 point est à renseigner dans la cellule "Déconstruction sélective + Diag ressource".</t>
  </si>
  <si>
    <t>- Renseigner l'onglet "Mutualisation" pour calculer les points Innovation liés aux potentiels de mutualisation des parkings et des autres espaces.</t>
  </si>
  <si>
    <t>- Renseigner l'onglet "Extension" pour calculer les points Innovation liés au potentiel d'extension.</t>
  </si>
  <si>
    <r>
      <rPr>
        <i/>
        <u/>
        <sz val="10"/>
        <color theme="1"/>
        <rFont val="Calibri"/>
        <family val="2"/>
        <scheme val="minor"/>
      </rPr>
      <t>Points innovation climat</t>
    </r>
    <r>
      <rPr>
        <i/>
        <sz val="10"/>
        <color theme="1"/>
        <rFont val="Calibri"/>
        <family val="2"/>
        <scheme val="minor"/>
      </rPr>
      <t xml:space="preserve"> :</t>
    </r>
  </si>
  <si>
    <t>- Les points "Réemploi de produits de construction et équipements" sont automatiquement calculés</t>
  </si>
  <si>
    <t>Réemploi de produits de construction et équipements</t>
  </si>
  <si>
    <t>Le nombre de Points émission et stockage carbone additionnés au nombre de Points Innovation Climat donne le score global : Standard, Performance ou Excellence.</t>
  </si>
  <si>
    <t>Info et Seuils BBCA</t>
  </si>
  <si>
    <t>Déconstruction</t>
  </si>
  <si>
    <t>Composants</t>
  </si>
  <si>
    <t>Mutualisation</t>
  </si>
  <si>
    <t>Extension</t>
  </si>
  <si>
    <t>Date</t>
  </si>
  <si>
    <t>Localisation</t>
  </si>
  <si>
    <t>Client</t>
  </si>
  <si>
    <t>- Calculer, si nécessaire, l'impact de la déconstruction par le biais de l'une des trois méthodes disponibles, dans l'onglet "Déconstruction". Le résultat sera automatiquement renseigné dans l'onglet "Synthèse".</t>
  </si>
  <si>
    <t>- Dans l'onglet "Composants", renseigner dans un premier temps, les résultats de l'ACV, pour la partie Produits de Construction et Equipements (PCE). Attention aux lots 5 et 7 ! Bien penser à prendre les valeurs forfaitaires dans le cas d'un bâtiment livré en blanc. La valeur de Eges PCE sera automatiquement renseigné dans l'onglet "Synthèse".
Renseigner ensuite les valeurs de stockage carbone en kg équivalent CO2 / m² SDP, puis les quantités de matériaux réemployés en kg. Les sommes seront automatiquement renseigné dans l'onglet "Synthèse".</t>
  </si>
  <si>
    <t>- Jusqu'à 3 points peuvent être attribués pour le Potentiel de changement d'usage. A renseigner directement dans l'onglet "Synthèse".</t>
  </si>
  <si>
    <r>
      <t>Mgc</t>
    </r>
    <r>
      <rPr>
        <vertAlign val="subscript"/>
        <sz val="8"/>
        <color theme="1"/>
        <rFont val="Calibri"/>
        <family val="2"/>
        <scheme val="minor"/>
      </rPr>
      <t>géo</t>
    </r>
  </si>
  <si>
    <r>
      <t>Mgc</t>
    </r>
    <r>
      <rPr>
        <vertAlign val="subscript"/>
        <sz val="8"/>
        <color theme="1"/>
        <rFont val="Calibri"/>
        <family val="2"/>
        <scheme val="minor"/>
      </rPr>
      <t>alt</t>
    </r>
  </si>
  <si>
    <t>CE1</t>
  </si>
  <si>
    <t>CE2</t>
  </si>
  <si>
    <r>
      <t>Mgc</t>
    </r>
    <r>
      <rPr>
        <vertAlign val="subscript"/>
        <sz val="8"/>
        <color theme="1"/>
        <rFont val="Calibri"/>
        <family val="2"/>
        <scheme val="minor"/>
      </rPr>
      <t>type</t>
    </r>
  </si>
  <si>
    <t>Débug - dédoublage</t>
  </si>
  <si>
    <t>Type</t>
  </si>
  <si>
    <t>de 401 à 800 m</t>
  </si>
  <si>
    <t>&gt;800 m</t>
  </si>
  <si>
    <t>Code Type</t>
  </si>
  <si>
    <t>Bâtiments collectifs d'habitation</t>
  </si>
  <si>
    <t>Foyers jeunes travailleurs</t>
  </si>
  <si>
    <t>Cités universitaires</t>
  </si>
  <si>
    <t>Enseignement secondaire (partie jour)</t>
  </si>
  <si>
    <t>Enseignement secondaire (partie nuit)</t>
  </si>
  <si>
    <t>Enseignement primaire</t>
  </si>
  <si>
    <t>Crèche, halte-garderie</t>
  </si>
  <si>
    <t>EHPA et EHPAD</t>
  </si>
  <si>
    <t>Bâtiments universitaire d'enseignement et de recherche</t>
  </si>
  <si>
    <t>Hôtel 0 et 1 étoiles (partie nuit)</t>
  </si>
  <si>
    <t>Hôtel 2 étoiles (partie nuit)</t>
  </si>
  <si>
    <t>Hôtel 3 étoiles (partie nuit)</t>
  </si>
  <si>
    <t>Hôtel 4 et 5 étoiles (partie nuit)</t>
  </si>
  <si>
    <t>Hôtels 0, 1 et 2 étoiles (partie jour)</t>
  </si>
  <si>
    <t>Hôtels 3, 4 et 5 étoiles (partie jour)</t>
  </si>
  <si>
    <t>Restauration commerciale en continue - 18h/j 7j/7</t>
  </si>
  <si>
    <t>Restauration - 1 repas/jour, 5j/7</t>
  </si>
  <si>
    <t>Restauration - 2 repas/jour, 6j/7</t>
  </si>
  <si>
    <t>Restauration - 2 repas/jour, 7j/7</t>
  </si>
  <si>
    <t>Restauration scolaire - 1 repas/jour, 5j/7</t>
  </si>
  <si>
    <t>Restauration scolaire - 3 repas/jour, 5j/7</t>
  </si>
  <si>
    <t>Commerce</t>
  </si>
  <si>
    <t>Etablissement sportif scolaire</t>
  </si>
  <si>
    <t>Etablissement sportif municipal ou privé</t>
  </si>
  <si>
    <t>Etablissement de santé (partie nuit)</t>
  </si>
  <si>
    <t>Etablissement de santé (partie jour)</t>
  </si>
  <si>
    <t>Industriel ou artisanal - 3x8h</t>
  </si>
  <si>
    <t>Industriel ou artisanal - 8h à 18h</t>
  </si>
  <si>
    <t>Aérogare</t>
  </si>
  <si>
    <t>Tribunal ou palais de justice</t>
  </si>
  <si>
    <t>Zone géographique</t>
  </si>
  <si>
    <t>1.VRD (Voirie et Réseaux Divers) et aménagements extérieurs de la parcelle</t>
  </si>
  <si>
    <t>3. Superstructure - Maçonnerie</t>
  </si>
  <si>
    <t>4. Couverture - Etanchéité - Charpente - Zinguerie</t>
  </si>
  <si>
    <t>5. Cloisonnement - Doublage - Plafonds suspendus - Menuiseries intérieures</t>
  </si>
  <si>
    <t>6. Façades et menuiseries extérieures</t>
  </si>
  <si>
    <t>7. Revêtements des sols, murs et plafonds - Chape - Peintures - Produits de décoration</t>
  </si>
  <si>
    <t>8. CVC (Chauffage – Ventilation – Refroidissement - eau chaude sanitaire)</t>
  </si>
  <si>
    <t>9. Plomberie-sanitaire</t>
  </si>
  <si>
    <t>10. Réseaux d’énergie (courant fort)</t>
  </si>
  <si>
    <t>11. Réseaux de communication (courant faible)</t>
  </si>
  <si>
    <t>12. Appareils élévateurs</t>
  </si>
  <si>
    <t>13. Equipements de production locale d'électricité</t>
  </si>
  <si>
    <t>Lot 5. livré en blanc</t>
  </si>
  <si>
    <t>Lot 7. livré en blanc</t>
  </si>
  <si>
    <r>
      <t xml:space="preserve">- Dans l'onglet "Synthèse", renseigner </t>
    </r>
    <r>
      <rPr>
        <i/>
        <sz val="10"/>
        <color rgb="FFFF0000"/>
        <rFont val="Calibri"/>
        <family val="2"/>
        <scheme val="minor"/>
      </rPr>
      <t>la valeur de Eges Energie obtenue par le biais du calcul RT</t>
    </r>
    <r>
      <rPr>
        <i/>
        <sz val="10"/>
        <color theme="1"/>
        <rFont val="Calibri"/>
        <family val="2"/>
        <scheme val="minor"/>
      </rPr>
      <t>. Renseigner également les valeurs de Eges Chantier et Eges Eau, obtenues avec les contributeurs correspondant du logiciel ELODIE.</t>
    </r>
  </si>
  <si>
    <t>Nb places de parking en surface imposéees par le PLU</t>
  </si>
  <si>
    <t>Nb places de parking souterrain imposéees par le PLU</t>
  </si>
  <si>
    <t>La structure démolie intégrait des matériaux biosourcés</t>
  </si>
  <si>
    <t xml:space="preserve">Eges déconstruction + déstockage </t>
  </si>
  <si>
    <t xml:space="preserve">Emissions GES liées au déstockage structure mtx biosourcés </t>
  </si>
  <si>
    <t>Calculette BBCA V3.1 - Aide</t>
  </si>
  <si>
    <t>Méthode pour la modulation du stationnement</t>
  </si>
  <si>
    <t>Surface de stationnement</t>
  </si>
  <si>
    <t>2.1. Fondations</t>
  </si>
  <si>
    <t>2.2. Murs et structures enterrés</t>
  </si>
  <si>
    <t>Surface d'agrément extérieur</t>
  </si>
  <si>
    <t>Msurface d'agrément extérieur</t>
  </si>
  <si>
    <t>Nombre de logement</t>
  </si>
  <si>
    <t>Surface de stationnement evitée (m²)</t>
  </si>
  <si>
    <t>Eges Energie (tel que défini dans E+C-)</t>
  </si>
  <si>
    <r>
      <t>Eges Energie BBCA (prise en compte de m</t>
    </r>
    <r>
      <rPr>
        <b/>
        <vertAlign val="subscript"/>
        <sz val="11"/>
        <color theme="0"/>
        <rFont val="Calibri"/>
        <family val="2"/>
        <scheme val="minor"/>
      </rPr>
      <t>BBCA</t>
    </r>
    <r>
      <rPr>
        <b/>
        <sz val="11"/>
        <color theme="0"/>
        <rFont val="Calibri"/>
        <family val="2"/>
        <scheme val="minor"/>
      </rPr>
      <t>)</t>
    </r>
  </si>
  <si>
    <t>Non</t>
  </si>
  <si>
    <t>Synthèse BBCA V3.1</t>
  </si>
  <si>
    <t>Stockage Carbone (valeure négative)</t>
  </si>
  <si>
    <t>Typoogie des bâtiments déconstruits</t>
  </si>
  <si>
    <t>Surface démolie en Infrastructure et Fondations*</t>
  </si>
  <si>
    <t>Surface démolie en Superstructure (SDP démolie)</t>
  </si>
  <si>
    <r>
      <t>Bénéfices et charges au dela cycle de vie du bâtiment (bénéfice</t>
    </r>
    <r>
      <rPr>
        <vertAlign val="subscript"/>
        <sz val="10"/>
        <color rgb="FF000000"/>
        <rFont val="Calibri"/>
        <family val="2"/>
      </rPr>
      <t>export</t>
    </r>
    <r>
      <rPr>
        <sz val="10"/>
        <color rgb="FF000000"/>
        <rFont val="Calibri"/>
        <family val="2"/>
      </rPr>
      <t xml:space="preserve"> + bénéfices</t>
    </r>
    <r>
      <rPr>
        <vertAlign val="subscript"/>
        <sz val="10"/>
        <color rgb="FF000000"/>
        <rFont val="Calibri"/>
        <family val="2"/>
      </rPr>
      <t>valorisation</t>
    </r>
    <r>
      <rPr>
        <sz val="10"/>
        <color rgb="FF000000"/>
        <rFont val="Calibri"/>
        <family val="2"/>
      </rPr>
      <t>)</t>
    </r>
  </si>
  <si>
    <t>Emissions GES PCE (Somme des 14 lots - bénéfices - modulations stationnement/park - modulation surface d'agrément)</t>
  </si>
  <si>
    <t>oui</t>
  </si>
  <si>
    <t>Bureau</t>
  </si>
  <si>
    <t>- Renseigner les informations qui se trouvent dans l'onglet "Info et Seuils BBCA". Utiliser l'onglet Data pour renseigner les coefficient Mgc. Lorsqu'il y a un mélage de zones CE1/CE2 ou de types d'usage, il faut calculer une modulation moyenne au prorata des SDP des différentes zones.</t>
  </si>
  <si>
    <t>- En fonction de ces résultats, l'onglet "Synthèse" indiquera si les prérequis du label BBCA V3.1 sont validés.</t>
  </si>
  <si>
    <t>Maisons individuelles ou accollées</t>
  </si>
  <si>
    <t>0 à 400 m</t>
  </si>
  <si>
    <t>MAN DOUMERGUE</t>
  </si>
  <si>
    <t>Nantes</t>
  </si>
  <si>
    <t>Mstationnement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</si>
</sst>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42">
    <font>
      <sz val="11"/>
      <color theme="1"/>
      <name val="Calibri"/>
      <family val="2"/>
      <scheme val="minor"/>
    </font>
    <font>
      <b/>
      <sz val="11"/>
      <color indexed="8"/>
      <name val="Calibri"/>
      <family val="2"/>
    </font>
    <font>
      <sz val="10"/>
      <name val="Arial"/>
      <family val="2"/>
    </font>
    <font>
      <sz val="9"/>
      <color indexed="81"/>
      <name val="Tahoma"/>
      <family val="2"/>
    </font>
    <font>
      <b/>
      <sz val="9"/>
      <color indexed="81"/>
      <name val="Tahoma"/>
      <family val="2"/>
    </font>
    <font>
      <sz val="11"/>
      <name val="Calibri"/>
      <family val="2"/>
    </font>
    <font>
      <vertAlign val="subscript"/>
      <sz val="11"/>
      <name val="Calibri"/>
      <family val="2"/>
    </font>
    <font>
      <u/>
      <sz val="11"/>
      <color indexed="8"/>
      <name val="Calibri"/>
      <family val="2"/>
    </font>
    <font>
      <b/>
      <sz val="11"/>
      <color theme="1"/>
      <name val="Calibri"/>
      <family val="2"/>
      <scheme val="minor"/>
    </font>
    <font>
      <b/>
      <sz val="11"/>
      <color theme="0"/>
      <name val="Calibri"/>
      <family val="2"/>
      <scheme val="minor"/>
    </font>
    <font>
      <b/>
      <sz val="11"/>
      <color theme="0" tint="-4.9989318521683403E-2"/>
      <name val="Calibri"/>
      <family val="2"/>
      <scheme val="minor"/>
    </font>
    <font>
      <sz val="11"/>
      <color theme="0" tint="-0.499984740745262"/>
      <name val="Calibri"/>
      <family val="2"/>
      <scheme val="minor"/>
    </font>
    <font>
      <sz val="11"/>
      <color rgb="FF000000"/>
      <name val="Calibri"/>
      <family val="2"/>
      <scheme val="minor"/>
    </font>
    <font>
      <sz val="28"/>
      <color rgb="FF5F94AB"/>
      <name val="Roboto"/>
    </font>
    <font>
      <b/>
      <sz val="28"/>
      <color rgb="FFFF0000"/>
      <name val="Calibri"/>
      <family val="2"/>
      <scheme val="minor"/>
    </font>
    <font>
      <sz val="11"/>
      <name val="Calibri"/>
      <family val="2"/>
      <scheme val="minor"/>
    </font>
    <font>
      <b/>
      <sz val="11"/>
      <color theme="0" tint="-0.499984740745262"/>
      <name val="Calibri"/>
      <family val="2"/>
      <scheme val="minor"/>
    </font>
    <font>
      <b/>
      <sz val="10"/>
      <color theme="0"/>
      <name val="Arial"/>
      <family val="2"/>
    </font>
    <font>
      <sz val="11"/>
      <color theme="0"/>
      <name val="Calibri"/>
      <family val="2"/>
      <scheme val="minor"/>
    </font>
    <font>
      <i/>
      <sz val="11"/>
      <color theme="1"/>
      <name val="Calibri"/>
      <family val="2"/>
      <scheme val="minor"/>
    </font>
    <font>
      <sz val="8"/>
      <color theme="1"/>
      <name val="Calibri"/>
      <family val="2"/>
      <scheme val="minor"/>
    </font>
    <font>
      <sz val="10"/>
      <color rgb="FF000000"/>
      <name val="Calibri"/>
      <family val="2"/>
    </font>
    <font>
      <sz val="11"/>
      <color theme="1"/>
      <name val="Calibri"/>
      <family val="2"/>
      <scheme val="minor"/>
    </font>
    <font>
      <b/>
      <sz val="18"/>
      <color theme="0"/>
      <name val="Arial"/>
      <family val="2"/>
    </font>
    <font>
      <i/>
      <sz val="10"/>
      <color theme="1"/>
      <name val="Calibri"/>
      <family val="2"/>
      <scheme val="minor"/>
    </font>
    <font>
      <i/>
      <u/>
      <sz val="10"/>
      <color theme="1"/>
      <name val="Calibri"/>
      <family val="2"/>
      <scheme val="minor"/>
    </font>
    <font>
      <sz val="10"/>
      <name val="Calibri"/>
      <family val="2"/>
      <scheme val="minor"/>
    </font>
    <font>
      <i/>
      <sz val="11"/>
      <color theme="1" tint="0.249977111117893"/>
      <name val="Calibri"/>
      <family val="2"/>
      <scheme val="minor"/>
    </font>
    <font>
      <b/>
      <sz val="12"/>
      <color rgb="FF00375A"/>
      <name val="Calibri"/>
      <family val="2"/>
      <scheme val="minor"/>
    </font>
    <font>
      <b/>
      <sz val="20"/>
      <color theme="0"/>
      <name val="Arial"/>
      <family val="2"/>
    </font>
    <font>
      <b/>
      <sz val="14"/>
      <color rgb="FF00375A"/>
      <name val="Calibri"/>
      <family val="2"/>
      <scheme val="minor"/>
    </font>
    <font>
      <b/>
      <sz val="11"/>
      <color theme="0"/>
      <name val="Arial"/>
      <family val="2"/>
    </font>
    <font>
      <sz val="12"/>
      <color theme="1"/>
      <name val="Calibri"/>
      <family val="2"/>
      <scheme val="minor"/>
    </font>
    <font>
      <sz val="12"/>
      <name val="Arial"/>
      <family val="2"/>
    </font>
    <font>
      <b/>
      <sz val="12"/>
      <color theme="0"/>
      <name val="Calibri"/>
      <family val="2"/>
      <scheme val="minor"/>
    </font>
    <font>
      <sz val="12"/>
      <color theme="0"/>
      <name val="Calibri"/>
      <family val="2"/>
      <scheme val="minor"/>
    </font>
    <font>
      <b/>
      <sz val="12"/>
      <color theme="1"/>
      <name val="Calibri"/>
      <family val="2"/>
      <scheme val="minor"/>
    </font>
    <font>
      <vertAlign val="subscript"/>
      <sz val="8"/>
      <color theme="1"/>
      <name val="Calibri"/>
      <family val="2"/>
      <scheme val="minor"/>
    </font>
    <font>
      <sz val="11"/>
      <color rgb="FFFF0000"/>
      <name val="Calibri"/>
      <family val="2"/>
      <scheme val="minor"/>
    </font>
    <font>
      <i/>
      <sz val="10"/>
      <color rgb="FFFF0000"/>
      <name val="Calibri"/>
      <family val="2"/>
      <scheme val="minor"/>
    </font>
    <font>
      <b/>
      <vertAlign val="subscript"/>
      <sz val="11"/>
      <color theme="0"/>
      <name val="Calibri"/>
      <family val="2"/>
      <scheme val="minor"/>
    </font>
    <font>
      <vertAlign val="subscript"/>
      <sz val="10"/>
      <color rgb="FF000000"/>
      <name val="Calibri"/>
      <family val="2"/>
    </font>
  </fonts>
  <fills count="18">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theme="4"/>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D1EFD2"/>
        <bgColor indexed="64"/>
      </patternFill>
    </fill>
    <fill>
      <patternFill patternType="solid">
        <fgColor theme="0" tint="-0.34998626667073579"/>
        <bgColor indexed="64"/>
      </patternFill>
    </fill>
    <fill>
      <patternFill patternType="solid">
        <fgColor theme="0"/>
        <bgColor indexed="64"/>
      </patternFill>
    </fill>
    <fill>
      <patternFill patternType="solid">
        <fgColor rgb="FF003459"/>
        <bgColor indexed="64"/>
      </patternFill>
    </fill>
    <fill>
      <patternFill patternType="solid">
        <fgColor theme="4" tint="0.39997558519241921"/>
        <bgColor indexed="64"/>
      </patternFill>
    </fill>
  </fills>
  <borders count="4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right style="thin">
        <color theme="0"/>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4659260841701"/>
      </left>
      <right style="thin">
        <color theme="0"/>
      </right>
      <top style="thin">
        <color theme="0" tint="-0.24994659260841701"/>
      </top>
      <bottom style="thin">
        <color theme="0"/>
      </bottom>
      <diagonal/>
    </border>
    <border>
      <left style="thin">
        <color theme="0" tint="-0.24994659260841701"/>
      </left>
      <right style="thin">
        <color theme="0" tint="-0.24994659260841701"/>
      </right>
      <top style="thin">
        <color theme="0"/>
      </top>
      <bottom style="thin">
        <color theme="0"/>
      </bottom>
      <diagonal/>
    </border>
    <border>
      <left/>
      <right style="thin">
        <color theme="0" tint="-0.24994659260841701"/>
      </right>
      <top/>
      <bottom/>
      <diagonal/>
    </border>
    <border>
      <left/>
      <right/>
      <top/>
      <bottom style="medium">
        <color rgb="FF92D050"/>
      </bottom>
      <diagonal/>
    </border>
    <border>
      <left style="thin">
        <color theme="0" tint="-0.24994659260841701"/>
      </left>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22" fillId="0" borderId="0"/>
    <xf numFmtId="0" fontId="2" fillId="0" borderId="0"/>
    <xf numFmtId="0" fontId="22" fillId="0" borderId="0"/>
    <xf numFmtId="43" fontId="22" fillId="0" borderId="0" applyFont="0" applyFill="0" applyBorder="0" applyAlignment="0" applyProtection="0"/>
  </cellStyleXfs>
  <cellXfs count="227">
    <xf numFmtId="0" fontId="0" fillId="0" borderId="0" xfId="0"/>
    <xf numFmtId="0" fontId="0" fillId="0" borderId="1" xfId="0" applyBorder="1" applyProtection="1"/>
    <xf numFmtId="0" fontId="0" fillId="0" borderId="2" xfId="0" applyBorder="1" applyProtection="1"/>
    <xf numFmtId="0" fontId="0" fillId="2" borderId="0" xfId="0" applyFont="1" applyFill="1" applyBorder="1" applyAlignment="1" applyProtection="1">
      <alignment horizontal="left" vertical="center" readingOrder="1"/>
    </xf>
    <xf numFmtId="0" fontId="0" fillId="0" borderId="3" xfId="0" applyBorder="1" applyProtection="1"/>
    <xf numFmtId="0" fontId="0" fillId="0" borderId="4" xfId="0" applyBorder="1" applyProtection="1"/>
    <xf numFmtId="0" fontId="0" fillId="2" borderId="0" xfId="0" applyFont="1" applyFill="1" applyBorder="1" applyAlignment="1" applyProtection="1">
      <alignment vertical="center" wrapText="1" readingOrder="1"/>
    </xf>
    <xf numFmtId="0" fontId="0" fillId="0" borderId="5" xfId="0" applyBorder="1" applyProtection="1"/>
    <xf numFmtId="0" fontId="0" fillId="0" borderId="6" xfId="0" applyBorder="1" applyProtection="1"/>
    <xf numFmtId="0" fontId="9" fillId="3" borderId="7" xfId="0" applyFont="1" applyFill="1" applyBorder="1" applyAlignment="1" applyProtection="1">
      <alignment horizontal="left" vertical="center" readingOrder="1"/>
    </xf>
    <xf numFmtId="0" fontId="0" fillId="0" borderId="7" xfId="0" applyBorder="1" applyProtection="1"/>
    <xf numFmtId="0" fontId="0" fillId="2" borderId="0" xfId="0" applyFont="1" applyFill="1" applyBorder="1" applyAlignment="1" applyProtection="1">
      <alignment horizontal="left" vertical="center" indent="1" readingOrder="1"/>
    </xf>
    <xf numFmtId="0" fontId="8" fillId="2" borderId="0" xfId="0" applyFont="1" applyFill="1" applyBorder="1" applyAlignment="1" applyProtection="1">
      <alignment horizontal="left" vertical="center" readingOrder="1"/>
    </xf>
    <xf numFmtId="0" fontId="10" fillId="3" borderId="0" xfId="0" applyFont="1" applyFill="1" applyBorder="1" applyAlignment="1" applyProtection="1">
      <alignment horizontal="left" vertical="center" readingOrder="1"/>
    </xf>
    <xf numFmtId="0" fontId="10" fillId="4" borderId="0" xfId="0" applyFont="1" applyFill="1" applyBorder="1" applyAlignment="1" applyProtection="1">
      <alignment vertical="center"/>
    </xf>
    <xf numFmtId="0" fontId="11" fillId="2" borderId="0" xfId="0" applyFont="1" applyFill="1" applyBorder="1" applyAlignment="1" applyProtection="1">
      <alignment horizontal="left" vertical="center" readingOrder="1"/>
    </xf>
    <xf numFmtId="0" fontId="11" fillId="0" borderId="1" xfId="0" quotePrefix="1" applyFont="1" applyBorder="1" applyProtection="1"/>
    <xf numFmtId="0" fontId="11" fillId="0" borderId="3" xfId="0" quotePrefix="1" applyFont="1" applyBorder="1" applyProtection="1"/>
    <xf numFmtId="0" fontId="10" fillId="4" borderId="0" xfId="0" applyFont="1" applyFill="1" applyBorder="1" applyAlignment="1" applyProtection="1">
      <alignment horizontal="left" vertical="center" readingOrder="1"/>
    </xf>
    <xf numFmtId="0" fontId="11" fillId="2" borderId="0" xfId="0" applyFont="1" applyFill="1" applyBorder="1" applyAlignment="1" applyProtection="1">
      <alignment horizontal="left" vertical="center" wrapText="1" readingOrder="1"/>
    </xf>
    <xf numFmtId="0" fontId="11" fillId="5" borderId="0" xfId="0" applyFont="1" applyFill="1" applyBorder="1" applyAlignment="1" applyProtection="1">
      <alignment horizontal="center" vertical="center"/>
    </xf>
    <xf numFmtId="0" fontId="11" fillId="0" borderId="3" xfId="0" quotePrefix="1" applyFont="1" applyBorder="1" applyAlignment="1" applyProtection="1">
      <alignment vertical="center"/>
    </xf>
    <xf numFmtId="0" fontId="11" fillId="0" borderId="3" xfId="0" applyFont="1" applyBorder="1" applyAlignment="1" applyProtection="1">
      <alignment horizontal="left" vertical="center" readingOrder="1"/>
    </xf>
    <xf numFmtId="0" fontId="12" fillId="0" borderId="1" xfId="0" applyFont="1" applyBorder="1" applyAlignment="1" applyProtection="1">
      <alignment horizontal="left" vertical="center" readingOrder="1"/>
    </xf>
    <xf numFmtId="0" fontId="10" fillId="4" borderId="0" xfId="0" applyFont="1" applyFill="1" applyBorder="1" applyAlignment="1" applyProtection="1">
      <alignment horizontal="center" vertical="center" readingOrder="1"/>
    </xf>
    <xf numFmtId="2" fontId="0" fillId="0" borderId="1" xfId="0" applyNumberFormat="1"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0" xfId="0" applyProtection="1"/>
    <xf numFmtId="0" fontId="13" fillId="0" borderId="7" xfId="0" applyFont="1" applyBorder="1" applyAlignment="1" applyProtection="1">
      <alignment horizontal="left" vertical="center"/>
    </xf>
    <xf numFmtId="0" fontId="14" fillId="0" borderId="7" xfId="0" applyFont="1" applyBorder="1" applyAlignment="1" applyProtection="1">
      <alignment horizontal="left" vertical="center"/>
    </xf>
    <xf numFmtId="0" fontId="0" fillId="0" borderId="1" xfId="0" applyBorder="1" applyAlignment="1" applyProtection="1">
      <alignment vertical="center"/>
    </xf>
    <xf numFmtId="1" fontId="0" fillId="7" borderId="0" xfId="0" applyNumberFormat="1" applyFill="1" applyBorder="1" applyAlignment="1" applyProtection="1">
      <alignment horizontal="center" vertical="center"/>
    </xf>
    <xf numFmtId="0" fontId="0" fillId="0" borderId="4" xfId="0" applyBorder="1" applyAlignment="1" applyProtection="1">
      <alignment horizontal="center" vertical="center"/>
    </xf>
    <xf numFmtId="0" fontId="0" fillId="6" borderId="0" xfId="0" applyFill="1" applyBorder="1" applyAlignment="1" applyProtection="1">
      <alignment horizontal="center" vertical="center"/>
    </xf>
    <xf numFmtId="0" fontId="0" fillId="6" borderId="0" xfId="0" applyFill="1" applyBorder="1" applyAlignment="1" applyProtection="1">
      <alignment horizontal="lef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1" fontId="8" fillId="7" borderId="0" xfId="0" applyNumberFormat="1" applyFont="1" applyFill="1" applyBorder="1" applyAlignment="1" applyProtection="1">
      <alignment horizontal="center" vertical="center"/>
    </xf>
    <xf numFmtId="164" fontId="0" fillId="7" borderId="0" xfId="0" applyNumberFormat="1" applyFill="1" applyBorder="1" applyAlignment="1" applyProtection="1">
      <alignment horizontal="center" vertical="center"/>
    </xf>
    <xf numFmtId="0" fontId="0" fillId="0" borderId="3" xfId="0" applyBorder="1" applyAlignment="1" applyProtection="1">
      <alignment horizontal="center" vertical="center"/>
    </xf>
    <xf numFmtId="0" fontId="0" fillId="0" borderId="9" xfId="0" applyBorder="1" applyAlignment="1" applyProtection="1">
      <alignment horizontal="center" vertical="center"/>
    </xf>
    <xf numFmtId="0" fontId="11" fillId="5" borderId="9" xfId="0" applyFont="1" applyFill="1" applyBorder="1" applyAlignment="1" applyProtection="1">
      <alignment horizontal="center" vertical="center"/>
    </xf>
    <xf numFmtId="2" fontId="0" fillId="7" borderId="0" xfId="0" applyNumberFormat="1" applyFill="1" applyBorder="1" applyAlignment="1" applyProtection="1">
      <alignment horizontal="center" vertical="center"/>
    </xf>
    <xf numFmtId="0" fontId="0" fillId="0" borderId="1" xfId="0" applyBorder="1" applyAlignment="1" applyProtection="1">
      <alignment horizontal="center" vertical="center"/>
    </xf>
    <xf numFmtId="0" fontId="8" fillId="0" borderId="1" xfId="0" applyFont="1" applyBorder="1" applyAlignment="1" applyProtection="1">
      <alignment horizontal="center"/>
    </xf>
    <xf numFmtId="0" fontId="15" fillId="0" borderId="1" xfId="0" quotePrefix="1" applyFont="1" applyBorder="1" applyProtection="1"/>
    <xf numFmtId="0" fontId="16" fillId="2" borderId="0" xfId="0" applyFont="1" applyFill="1" applyBorder="1" applyAlignment="1" applyProtection="1">
      <alignment horizontal="left" vertical="center" readingOrder="1"/>
    </xf>
    <xf numFmtId="0" fontId="16" fillId="5" borderId="0" xfId="0" applyFont="1" applyFill="1" applyBorder="1" applyAlignment="1" applyProtection="1">
      <alignment horizontal="center" vertical="center"/>
    </xf>
    <xf numFmtId="0" fontId="16" fillId="0" borderId="3" xfId="0" applyFont="1" applyBorder="1" applyAlignment="1" applyProtection="1">
      <alignment horizontal="left" vertical="center" readingOrder="1"/>
    </xf>
    <xf numFmtId="0" fontId="0" fillId="0" borderId="1" xfId="0" quotePrefix="1" applyBorder="1" applyProtection="1"/>
    <xf numFmtId="1" fontId="0" fillId="7" borderId="0" xfId="0" applyNumberFormat="1" applyFill="1" applyBorder="1" applyAlignment="1" applyProtection="1">
      <alignment horizontal="left" vertical="center"/>
    </xf>
    <xf numFmtId="0" fontId="11" fillId="8" borderId="0" xfId="0" applyFont="1" applyFill="1" applyBorder="1" applyAlignment="1" applyProtection="1">
      <alignment horizontal="left" vertical="center" readingOrder="1"/>
    </xf>
    <xf numFmtId="0" fontId="11" fillId="8" borderId="0" xfId="0" applyFont="1" applyFill="1" applyBorder="1" applyAlignment="1" applyProtection="1">
      <alignment horizontal="center" vertical="center" readingOrder="1"/>
    </xf>
    <xf numFmtId="0" fontId="0" fillId="11" borderId="11" xfId="0" applyFill="1" applyBorder="1"/>
    <xf numFmtId="0" fontId="0" fillId="13" borderId="11" xfId="0" applyFill="1" applyBorder="1"/>
    <xf numFmtId="0" fontId="9" fillId="0" borderId="11" xfId="0" applyFont="1" applyFill="1" applyBorder="1" applyProtection="1"/>
    <xf numFmtId="0" fontId="0" fillId="0" borderId="11" xfId="0" applyBorder="1" applyProtection="1"/>
    <xf numFmtId="0" fontId="0" fillId="15" borderId="0" xfId="0" applyFill="1"/>
    <xf numFmtId="164" fontId="0" fillId="9" borderId="11" xfId="0" applyNumberFormat="1" applyFill="1" applyBorder="1" applyProtection="1"/>
    <xf numFmtId="0" fontId="0" fillId="0" borderId="11" xfId="0" applyFill="1" applyBorder="1" applyAlignment="1" applyProtection="1">
      <alignment horizontal="center" vertical="center" wrapText="1"/>
    </xf>
    <xf numFmtId="0" fontId="0" fillId="0" borderId="11" xfId="0" applyFill="1" applyBorder="1" applyAlignment="1" applyProtection="1">
      <alignment horizontal="center"/>
    </xf>
    <xf numFmtId="0" fontId="0" fillId="5" borderId="0" xfId="0" applyFill="1"/>
    <xf numFmtId="0" fontId="0" fillId="15" borderId="11" xfId="0" applyFill="1" applyBorder="1" applyAlignment="1" applyProtection="1">
      <alignment horizontal="center" vertical="center" wrapText="1"/>
    </xf>
    <xf numFmtId="0" fontId="18" fillId="12" borderId="1" xfId="0" applyFont="1" applyFill="1" applyBorder="1"/>
    <xf numFmtId="164" fontId="0" fillId="9" borderId="11" xfId="0" applyNumberFormat="1" applyFont="1" applyFill="1" applyBorder="1" applyProtection="1"/>
    <xf numFmtId="0" fontId="0" fillId="9" borderId="11" xfId="0" applyFill="1" applyBorder="1"/>
    <xf numFmtId="0" fontId="0" fillId="5" borderId="11" xfId="0" applyFill="1" applyBorder="1"/>
    <xf numFmtId="164" fontId="0" fillId="9" borderId="13" xfId="0" applyNumberFormat="1" applyFill="1" applyBorder="1" applyProtection="1"/>
    <xf numFmtId="164" fontId="0" fillId="9" borderId="1" xfId="0" applyNumberFormat="1" applyFill="1" applyBorder="1" applyAlignment="1">
      <alignment horizontal="right"/>
    </xf>
    <xf numFmtId="0" fontId="17" fillId="14" borderId="16" xfId="0" applyFont="1" applyFill="1" applyBorder="1" applyAlignment="1" applyProtection="1">
      <alignment vertical="center"/>
    </xf>
    <xf numFmtId="0" fontId="17" fillId="14" borderId="17" xfId="0" applyFont="1" applyFill="1" applyBorder="1" applyAlignment="1" applyProtection="1">
      <alignment vertical="center" wrapText="1"/>
    </xf>
    <xf numFmtId="0" fontId="9" fillId="8" borderId="23" xfId="0" applyFont="1" applyFill="1" applyBorder="1" applyAlignment="1" applyProtection="1">
      <alignment horizontal="left" vertical="center" readingOrder="1"/>
    </xf>
    <xf numFmtId="0" fontId="9" fillId="8" borderId="25" xfId="0" applyFont="1" applyFill="1" applyBorder="1" applyAlignment="1" applyProtection="1">
      <alignment horizontal="left" vertical="center" readingOrder="1"/>
    </xf>
    <xf numFmtId="0" fontId="9" fillId="8" borderId="25" xfId="0" applyFont="1" applyFill="1" applyBorder="1" applyProtection="1"/>
    <xf numFmtId="0" fontId="9" fillId="8" borderId="23" xfId="0" applyFont="1" applyFill="1" applyBorder="1" applyProtection="1"/>
    <xf numFmtId="0" fontId="17" fillId="14" borderId="24" xfId="0" applyFont="1" applyFill="1" applyBorder="1" applyAlignment="1" applyProtection="1">
      <alignment vertical="center"/>
    </xf>
    <xf numFmtId="0" fontId="21" fillId="15" borderId="11" xfId="0" applyFont="1" applyFill="1" applyBorder="1" applyAlignment="1" applyProtection="1">
      <alignment horizontal="left" vertical="top" wrapText="1" readingOrder="1"/>
    </xf>
    <xf numFmtId="0" fontId="0" fillId="15" borderId="0" xfId="0" applyFill="1" applyAlignment="1">
      <alignment horizontal="left" indent="1"/>
    </xf>
    <xf numFmtId="0" fontId="0" fillId="5" borderId="0" xfId="0" applyFill="1" applyBorder="1"/>
    <xf numFmtId="0" fontId="0" fillId="15" borderId="0" xfId="0" applyFill="1" applyBorder="1"/>
    <xf numFmtId="164" fontId="0" fillId="15" borderId="0" xfId="0" applyNumberFormat="1" applyFill="1"/>
    <xf numFmtId="0" fontId="0" fillId="15" borderId="20" xfId="0" applyFill="1" applyBorder="1"/>
    <xf numFmtId="0" fontId="0" fillId="15" borderId="26" xfId="0" applyFill="1" applyBorder="1"/>
    <xf numFmtId="0" fontId="0" fillId="0" borderId="0" xfId="0" applyBorder="1"/>
    <xf numFmtId="0" fontId="17" fillId="15" borderId="20" xfId="0" applyFont="1" applyFill="1" applyBorder="1" applyAlignment="1" applyProtection="1">
      <alignment vertical="center" wrapText="1"/>
    </xf>
    <xf numFmtId="164" fontId="0" fillId="15" borderId="20" xfId="0" applyNumberFormat="1" applyFill="1" applyBorder="1" applyProtection="1"/>
    <xf numFmtId="0" fontId="0" fillId="5" borderId="26" xfId="0" applyFill="1" applyBorder="1"/>
    <xf numFmtId="0" fontId="0" fillId="5" borderId="0" xfId="0" applyFill="1" applyBorder="1" applyProtection="1"/>
    <xf numFmtId="0" fontId="26" fillId="15" borderId="0" xfId="0" applyFont="1" applyFill="1"/>
    <xf numFmtId="0" fontId="15" fillId="15" borderId="0" xfId="0" applyFont="1" applyFill="1" applyBorder="1"/>
    <xf numFmtId="0" fontId="0" fillId="15" borderId="0" xfId="0" applyFont="1" applyFill="1" applyAlignment="1">
      <alignment vertical="center"/>
    </xf>
    <xf numFmtId="0" fontId="15" fillId="5" borderId="11" xfId="0" applyFont="1" applyFill="1" applyBorder="1"/>
    <xf numFmtId="164" fontId="0" fillId="15" borderId="0" xfId="0" applyNumberFormat="1" applyFill="1" applyBorder="1" applyProtection="1"/>
    <xf numFmtId="0" fontId="15" fillId="8" borderId="11" xfId="0" applyFont="1" applyFill="1" applyBorder="1"/>
    <xf numFmtId="164" fontId="0" fillId="17" borderId="11" xfId="0" applyNumberFormat="1" applyFill="1" applyBorder="1" applyProtection="1"/>
    <xf numFmtId="0" fontId="28" fillId="0" borderId="0" xfId="0" applyFont="1" applyAlignment="1" applyProtection="1">
      <alignment horizontal="center"/>
    </xf>
    <xf numFmtId="0" fontId="31" fillId="14" borderId="24" xfId="0" applyFont="1" applyFill="1" applyBorder="1" applyAlignment="1" applyProtection="1">
      <alignment vertical="center"/>
    </xf>
    <xf numFmtId="0" fontId="31" fillId="14" borderId="16" xfId="0" applyFont="1" applyFill="1" applyBorder="1" applyAlignment="1" applyProtection="1">
      <alignment vertical="center"/>
    </xf>
    <xf numFmtId="0" fontId="31" fillId="14" borderId="17" xfId="0" applyFont="1" applyFill="1" applyBorder="1" applyAlignment="1" applyProtection="1">
      <alignment vertical="center" wrapText="1"/>
    </xf>
    <xf numFmtId="0" fontId="0" fillId="0" borderId="21" xfId="0" applyFont="1" applyBorder="1" applyProtection="1"/>
    <xf numFmtId="0" fontId="0" fillId="0" borderId="19" xfId="0" applyFont="1" applyBorder="1" applyProtection="1"/>
    <xf numFmtId="164" fontId="0" fillId="9" borderId="19" xfId="0" applyNumberFormat="1" applyFont="1" applyFill="1" applyBorder="1" applyProtection="1"/>
    <xf numFmtId="0" fontId="0" fillId="0" borderId="0" xfId="0" applyFont="1" applyProtection="1"/>
    <xf numFmtId="0" fontId="31" fillId="14" borderId="15" xfId="0" applyFont="1" applyFill="1" applyBorder="1" applyAlignment="1" applyProtection="1">
      <alignment vertical="center"/>
    </xf>
    <xf numFmtId="0" fontId="0" fillId="0" borderId="11" xfId="0" applyFont="1" applyBorder="1" applyProtection="1"/>
    <xf numFmtId="0" fontId="31" fillId="14" borderId="22" xfId="0" applyFont="1" applyFill="1" applyBorder="1" applyAlignment="1" applyProtection="1">
      <alignment vertical="center"/>
    </xf>
    <xf numFmtId="0" fontId="31" fillId="14" borderId="18" xfId="0" applyFont="1" applyFill="1" applyBorder="1" applyAlignment="1" applyProtection="1">
      <alignment vertical="center"/>
    </xf>
    <xf numFmtId="0" fontId="0" fillId="0" borderId="13" xfId="0" applyFont="1" applyBorder="1" applyProtection="1"/>
    <xf numFmtId="0" fontId="32" fillId="0" borderId="0" xfId="0" applyFont="1" applyProtection="1"/>
    <xf numFmtId="0" fontId="33" fillId="0" borderId="11" xfId="0" applyFont="1" applyBorder="1"/>
    <xf numFmtId="164" fontId="32" fillId="9" borderId="11" xfId="0" applyNumberFormat="1" applyFont="1" applyFill="1" applyBorder="1" applyProtection="1"/>
    <xf numFmtId="0" fontId="32" fillId="0" borderId="11" xfId="0" applyFont="1" applyBorder="1" applyAlignment="1" applyProtection="1">
      <alignment horizontal="right"/>
    </xf>
    <xf numFmtId="0" fontId="34" fillId="10" borderId="11" xfId="0" applyFont="1" applyFill="1" applyBorder="1" applyProtection="1"/>
    <xf numFmtId="0" fontId="35" fillId="14" borderId="11" xfId="0" applyFont="1" applyFill="1" applyBorder="1" applyAlignment="1" applyProtection="1">
      <alignment horizontal="center"/>
    </xf>
    <xf numFmtId="164" fontId="36" fillId="9" borderId="11" xfId="0" applyNumberFormat="1" applyFont="1" applyFill="1" applyBorder="1" applyProtection="1"/>
    <xf numFmtId="164" fontId="32" fillId="0" borderId="0" xfId="0" applyNumberFormat="1" applyFont="1" applyProtection="1"/>
    <xf numFmtId="164" fontId="36" fillId="9" borderId="11" xfId="0" applyNumberFormat="1" applyFont="1" applyFill="1" applyBorder="1" applyAlignment="1" applyProtection="1">
      <alignment horizontal="right"/>
    </xf>
    <xf numFmtId="0" fontId="32" fillId="0" borderId="11" xfId="0" applyFont="1" applyBorder="1" applyAlignment="1" applyProtection="1">
      <alignment horizontal="center"/>
    </xf>
    <xf numFmtId="0" fontId="20" fillId="15" borderId="0" xfId="0" applyFont="1" applyFill="1" applyAlignment="1">
      <alignment horizontal="left"/>
    </xf>
    <xf numFmtId="0" fontId="20" fillId="15" borderId="0" xfId="0" applyFont="1" applyFill="1" applyBorder="1" applyAlignment="1">
      <alignment horizontal="center"/>
    </xf>
    <xf numFmtId="0" fontId="20" fillId="15" borderId="0" xfId="0" applyFont="1" applyFill="1" applyAlignment="1">
      <alignment horizontal="center"/>
    </xf>
    <xf numFmtId="0" fontId="20" fillId="15" borderId="29" xfId="0" applyFont="1" applyFill="1" applyBorder="1" applyAlignment="1">
      <alignment horizontal="center"/>
    </xf>
    <xf numFmtId="0" fontId="20" fillId="15" borderId="37" xfId="0" applyFont="1" applyFill="1" applyBorder="1" applyAlignment="1">
      <alignment horizontal="left"/>
    </xf>
    <xf numFmtId="0" fontId="20" fillId="15" borderId="38" xfId="0" applyFont="1" applyFill="1" applyBorder="1" applyAlignment="1">
      <alignment horizontal="center"/>
    </xf>
    <xf numFmtId="0" fontId="20" fillId="15" borderId="39" xfId="0" applyFont="1" applyFill="1" applyBorder="1" applyAlignment="1">
      <alignment horizontal="center"/>
    </xf>
    <xf numFmtId="0" fontId="20" fillId="15" borderId="38" xfId="0" applyFont="1" applyFill="1" applyBorder="1" applyAlignment="1">
      <alignment horizontal="center" vertical="center"/>
    </xf>
    <xf numFmtId="0" fontId="20" fillId="15" borderId="40" xfId="0" applyFont="1" applyFill="1" applyBorder="1" applyAlignment="1">
      <alignment horizontal="center" vertical="center"/>
    </xf>
    <xf numFmtId="0" fontId="20" fillId="15" borderId="39" xfId="0" applyFont="1" applyFill="1" applyBorder="1" applyAlignment="1">
      <alignment horizontal="center" vertical="center"/>
    </xf>
    <xf numFmtId="0" fontId="20" fillId="15" borderId="0" xfId="0" applyFont="1" applyFill="1" applyBorder="1" applyAlignment="1">
      <alignment horizontal="center" vertical="center"/>
    </xf>
    <xf numFmtId="0" fontId="20" fillId="15" borderId="32" xfId="0" applyFont="1" applyFill="1" applyBorder="1" applyAlignment="1">
      <alignment horizontal="center"/>
    </xf>
    <xf numFmtId="0" fontId="20" fillId="15" borderId="0" xfId="0" applyFont="1" applyFill="1" applyAlignment="1">
      <alignment horizontal="left" wrapText="1"/>
    </xf>
    <xf numFmtId="0" fontId="20" fillId="15" borderId="30" xfId="0" applyFont="1" applyFill="1" applyBorder="1" applyAlignment="1">
      <alignment horizontal="center"/>
    </xf>
    <xf numFmtId="0" fontId="20" fillId="15" borderId="34" xfId="0" applyFont="1" applyFill="1" applyBorder="1" applyAlignment="1">
      <alignment horizontal="center"/>
    </xf>
    <xf numFmtId="0" fontId="20" fillId="15" borderId="36" xfId="0" applyFont="1" applyFill="1" applyBorder="1" applyAlignment="1">
      <alignment horizontal="center"/>
    </xf>
    <xf numFmtId="0" fontId="20" fillId="15" borderId="33" xfId="0" applyFont="1" applyFill="1" applyBorder="1" applyAlignment="1">
      <alignment horizontal="center"/>
    </xf>
    <xf numFmtId="0" fontId="0" fillId="14" borderId="0" xfId="0" applyFill="1"/>
    <xf numFmtId="164" fontId="0" fillId="14" borderId="0" xfId="0" applyNumberFormat="1" applyFill="1"/>
    <xf numFmtId="0" fontId="20" fillId="14" borderId="0" xfId="0" applyFont="1" applyFill="1" applyAlignment="1">
      <alignment horizontal="center"/>
    </xf>
    <xf numFmtId="0" fontId="20" fillId="14" borderId="0" xfId="0" applyFont="1" applyFill="1" applyAlignment="1">
      <alignment horizontal="left"/>
    </xf>
    <xf numFmtId="0" fontId="0" fillId="14" borderId="0" xfId="0" applyFill="1" applyProtection="1"/>
    <xf numFmtId="0" fontId="38" fillId="15" borderId="0" xfId="0" applyFont="1" applyFill="1"/>
    <xf numFmtId="0" fontId="15" fillId="11" borderId="11" xfId="0" applyFont="1" applyFill="1" applyBorder="1"/>
    <xf numFmtId="0" fontId="15" fillId="0" borderId="0" xfId="0" applyFont="1" applyBorder="1"/>
    <xf numFmtId="164" fontId="0" fillId="9" borderId="0" xfId="0" applyNumberFormat="1" applyFill="1" applyBorder="1" applyProtection="1"/>
    <xf numFmtId="1" fontId="0" fillId="9" borderId="11" xfId="0" applyNumberFormat="1" applyFill="1" applyBorder="1" applyProtection="1"/>
    <xf numFmtId="0" fontId="19" fillId="15" borderId="0" xfId="0" applyFont="1" applyFill="1" applyAlignment="1">
      <alignment vertical="center" wrapText="1"/>
    </xf>
    <xf numFmtId="0" fontId="9" fillId="8" borderId="25" xfId="0" applyFont="1" applyFill="1" applyBorder="1" applyAlignment="1" applyProtection="1">
      <alignment horizontal="left" vertical="center" wrapText="1" readingOrder="1"/>
    </xf>
    <xf numFmtId="0" fontId="20" fillId="15" borderId="47" xfId="0" applyFont="1" applyFill="1" applyBorder="1" applyAlignment="1">
      <alignment horizontal="left"/>
    </xf>
    <xf numFmtId="0" fontId="20" fillId="15" borderId="32" xfId="0" applyFont="1" applyFill="1" applyBorder="1" applyAlignment="1">
      <alignment horizontal="left"/>
    </xf>
    <xf numFmtId="0" fontId="20" fillId="15" borderId="33" xfId="0" applyFont="1" applyFill="1" applyBorder="1" applyAlignment="1">
      <alignment horizontal="left"/>
    </xf>
    <xf numFmtId="164" fontId="20" fillId="15" borderId="30" xfId="0" applyNumberFormat="1" applyFont="1" applyFill="1" applyBorder="1" applyAlignment="1">
      <alignment vertical="center"/>
    </xf>
    <xf numFmtId="164" fontId="20" fillId="15" borderId="0" xfId="0" applyNumberFormat="1" applyFont="1" applyFill="1" applyBorder="1" applyAlignment="1">
      <alignment vertical="center"/>
    </xf>
    <xf numFmtId="164" fontId="20" fillId="15" borderId="31" xfId="0" applyNumberFormat="1" applyFont="1" applyFill="1" applyBorder="1" applyAlignment="1">
      <alignment vertical="center"/>
    </xf>
    <xf numFmtId="0" fontId="20" fillId="15" borderId="30" xfId="0" applyFont="1" applyFill="1" applyBorder="1" applyAlignment="1">
      <alignment vertical="center"/>
    </xf>
    <xf numFmtId="0" fontId="20" fillId="15" borderId="0" xfId="0" applyFont="1" applyFill="1" applyBorder="1" applyAlignment="1">
      <alignment vertical="center"/>
    </xf>
    <xf numFmtId="0" fontId="20" fillId="15" borderId="31" xfId="0" applyFont="1" applyFill="1" applyBorder="1" applyAlignment="1">
      <alignment vertical="center"/>
    </xf>
    <xf numFmtId="164" fontId="20" fillId="15" borderId="34" xfId="0" applyNumberFormat="1" applyFont="1" applyFill="1" applyBorder="1" applyAlignment="1">
      <alignment vertical="center"/>
    </xf>
    <xf numFmtId="164" fontId="20" fillId="15" borderId="36" xfId="0" applyNumberFormat="1" applyFont="1" applyFill="1" applyBorder="1" applyAlignment="1">
      <alignment vertical="center"/>
    </xf>
    <xf numFmtId="164" fontId="20" fillId="15" borderId="35" xfId="0" applyNumberFormat="1" applyFont="1" applyFill="1" applyBorder="1" applyAlignment="1">
      <alignment vertical="center"/>
    </xf>
    <xf numFmtId="0" fontId="20" fillId="15" borderId="34" xfId="0" applyFont="1" applyFill="1" applyBorder="1" applyAlignment="1">
      <alignment vertical="center"/>
    </xf>
    <xf numFmtId="0" fontId="20" fillId="15" borderId="36" xfId="0" applyFont="1" applyFill="1" applyBorder="1" applyAlignment="1">
      <alignment vertical="center"/>
    </xf>
    <xf numFmtId="0" fontId="20" fillId="15" borderId="35" xfId="0" applyFont="1" applyFill="1" applyBorder="1" applyAlignment="1">
      <alignment vertical="center"/>
    </xf>
    <xf numFmtId="164" fontId="20" fillId="15" borderId="41" xfId="0" applyNumberFormat="1" applyFont="1" applyFill="1" applyBorder="1" applyAlignment="1">
      <alignment vertical="center"/>
    </xf>
    <xf numFmtId="164" fontId="20" fillId="15" borderId="42" xfId="0" applyNumberFormat="1" applyFont="1" applyFill="1" applyBorder="1" applyAlignment="1">
      <alignment vertical="center"/>
    </xf>
    <xf numFmtId="164" fontId="20" fillId="15" borderId="43" xfId="0" applyNumberFormat="1" applyFont="1" applyFill="1" applyBorder="1" applyAlignment="1">
      <alignment vertical="center"/>
    </xf>
    <xf numFmtId="0" fontId="20" fillId="15" borderId="41" xfId="0" applyFont="1" applyFill="1" applyBorder="1" applyAlignment="1">
      <alignment vertical="center"/>
    </xf>
    <xf numFmtId="0" fontId="20" fillId="15" borderId="42" xfId="0" applyFont="1" applyFill="1" applyBorder="1" applyAlignment="1">
      <alignment vertical="center"/>
    </xf>
    <xf numFmtId="0" fontId="20" fillId="15" borderId="43" xfId="0" applyFont="1" applyFill="1" applyBorder="1" applyAlignment="1">
      <alignment vertical="center"/>
    </xf>
    <xf numFmtId="164" fontId="20" fillId="15" borderId="44" xfId="0" applyNumberFormat="1" applyFont="1" applyFill="1" applyBorder="1" applyAlignment="1">
      <alignment vertical="center"/>
    </xf>
    <xf numFmtId="164" fontId="20" fillId="15" borderId="45" xfId="0" applyNumberFormat="1" applyFont="1" applyFill="1" applyBorder="1" applyAlignment="1">
      <alignment vertical="center"/>
    </xf>
    <xf numFmtId="164" fontId="20" fillId="15" borderId="46" xfId="0" applyNumberFormat="1" applyFont="1" applyFill="1" applyBorder="1" applyAlignment="1">
      <alignment vertical="center"/>
    </xf>
    <xf numFmtId="0" fontId="20" fillId="15" borderId="44" xfId="0" applyFont="1" applyFill="1" applyBorder="1" applyAlignment="1">
      <alignment vertical="center"/>
    </xf>
    <xf numFmtId="0" fontId="20" fillId="15" borderId="45" xfId="0" applyFont="1" applyFill="1" applyBorder="1" applyAlignment="1">
      <alignment vertical="center"/>
    </xf>
    <xf numFmtId="0" fontId="20" fillId="15" borderId="46" xfId="0" applyFont="1" applyFill="1" applyBorder="1" applyAlignment="1">
      <alignment vertical="center"/>
    </xf>
    <xf numFmtId="0" fontId="20" fillId="15" borderId="30" xfId="0" applyFont="1" applyFill="1" applyBorder="1" applyAlignment="1">
      <alignment horizontal="left"/>
    </xf>
    <xf numFmtId="0" fontId="20" fillId="15" borderId="29" xfId="0" applyFont="1" applyFill="1" applyBorder="1" applyAlignment="1">
      <alignment horizontal="center" vertical="center"/>
    </xf>
    <xf numFmtId="0" fontId="20" fillId="15" borderId="32" xfId="0" applyFont="1" applyFill="1" applyBorder="1" applyAlignment="1">
      <alignment horizontal="center" vertical="center"/>
    </xf>
    <xf numFmtId="0" fontId="20" fillId="15" borderId="33" xfId="0" applyFont="1" applyFill="1" applyBorder="1" applyAlignment="1">
      <alignment horizontal="center" vertical="center"/>
    </xf>
    <xf numFmtId="0" fontId="20" fillId="15" borderId="39" xfId="0" quotePrefix="1" applyFont="1" applyFill="1" applyBorder="1" applyAlignment="1">
      <alignment horizontal="center" vertical="center"/>
    </xf>
    <xf numFmtId="0" fontId="27" fillId="13" borderId="11" xfId="0" applyFont="1" applyFill="1" applyBorder="1" applyAlignment="1" applyProtection="1">
      <alignment horizontal="left" vertical="center"/>
      <protection locked="0"/>
    </xf>
    <xf numFmtId="0" fontId="27" fillId="13" borderId="0" xfId="0" applyFont="1" applyFill="1" applyBorder="1" applyAlignment="1" applyProtection="1">
      <alignment horizontal="left" vertical="center"/>
      <protection locked="0"/>
    </xf>
    <xf numFmtId="0" fontId="0" fillId="13" borderId="11" xfId="0" applyFill="1" applyBorder="1" applyAlignment="1" applyProtection="1">
      <alignment horizontal="center"/>
      <protection locked="0"/>
    </xf>
    <xf numFmtId="0" fontId="27" fillId="13" borderId="11" xfId="0" applyFont="1" applyFill="1" applyBorder="1" applyAlignment="1" applyProtection="1">
      <alignment horizontal="center" vertical="center"/>
      <protection locked="0"/>
    </xf>
    <xf numFmtId="0" fontId="0" fillId="13" borderId="11" xfId="4" applyNumberFormat="1" applyFont="1" applyFill="1" applyBorder="1" applyAlignment="1" applyProtection="1">
      <alignment horizontal="center" vertical="center"/>
      <protection locked="0"/>
    </xf>
    <xf numFmtId="0" fontId="0" fillId="13" borderId="1" xfId="0" applyFill="1" applyBorder="1" applyAlignment="1" applyProtection="1">
      <alignment horizontal="center"/>
      <protection locked="0"/>
    </xf>
    <xf numFmtId="164" fontId="0" fillId="13" borderId="11" xfId="0" applyNumberFormat="1" applyFill="1" applyBorder="1" applyProtection="1">
      <protection locked="0"/>
    </xf>
    <xf numFmtId="0" fontId="0" fillId="13" borderId="11" xfId="0" applyFill="1" applyBorder="1" applyProtection="1">
      <protection locked="0"/>
    </xf>
    <xf numFmtId="164" fontId="0" fillId="13" borderId="11" xfId="0" applyNumberFormat="1" applyFont="1" applyFill="1" applyBorder="1" applyProtection="1">
      <protection locked="0"/>
    </xf>
    <xf numFmtId="164" fontId="0" fillId="13" borderId="19" xfId="0" applyNumberFormat="1" applyFont="1" applyFill="1" applyBorder="1" applyProtection="1">
      <protection locked="0"/>
    </xf>
    <xf numFmtId="164" fontId="32" fillId="13" borderId="11" xfId="0" applyNumberFormat="1" applyFont="1" applyFill="1" applyBorder="1" applyProtection="1">
      <protection locked="0"/>
    </xf>
    <xf numFmtId="14" fontId="27" fillId="13" borderId="11" xfId="0" applyNumberFormat="1" applyFont="1" applyFill="1" applyBorder="1" applyAlignment="1" applyProtection="1">
      <alignment horizontal="left" vertical="center"/>
      <protection locked="0"/>
    </xf>
    <xf numFmtId="0" fontId="0" fillId="5" borderId="0" xfId="0" quotePrefix="1" applyFill="1" applyAlignment="1">
      <alignment vertical="top" wrapText="1"/>
    </xf>
    <xf numFmtId="0" fontId="24" fillId="5" borderId="0" xfId="0" quotePrefix="1" applyFont="1" applyFill="1" applyAlignment="1">
      <alignment vertical="top" wrapText="1"/>
    </xf>
    <xf numFmtId="0" fontId="23" fillId="16" borderId="27" xfId="2" applyFont="1" applyFill="1" applyBorder="1" applyAlignment="1" applyProtection="1">
      <alignment horizontal="center" vertical="center"/>
      <protection hidden="1"/>
    </xf>
    <xf numFmtId="0" fontId="20" fillId="15" borderId="37" xfId="0" applyFont="1" applyFill="1" applyBorder="1" applyAlignment="1">
      <alignment horizontal="center"/>
    </xf>
    <xf numFmtId="0" fontId="20" fillId="15" borderId="37" xfId="0" applyFont="1" applyFill="1" applyBorder="1" applyAlignment="1">
      <alignment horizontal="center" vertical="center"/>
    </xf>
    <xf numFmtId="0" fontId="19" fillId="15" borderId="0" xfId="0" applyFont="1" applyFill="1" applyAlignment="1">
      <alignment vertical="center" wrapText="1"/>
    </xf>
    <xf numFmtId="0" fontId="19" fillId="0" borderId="0" xfId="0" applyFont="1" applyAlignment="1">
      <alignment vertical="center" wrapText="1"/>
    </xf>
    <xf numFmtId="164" fontId="18" fillId="9" borderId="12" xfId="0" applyNumberFormat="1" applyFont="1" applyFill="1" applyBorder="1" applyAlignment="1" applyProtection="1">
      <alignment horizontal="center"/>
    </xf>
    <xf numFmtId="164" fontId="18" fillId="9" borderId="13" xfId="0" applyNumberFormat="1" applyFont="1" applyFill="1" applyBorder="1" applyAlignment="1" applyProtection="1">
      <alignment horizontal="center"/>
    </xf>
    <xf numFmtId="164" fontId="0" fillId="13" borderId="12" xfId="0" applyNumberFormat="1" applyFill="1" applyBorder="1" applyAlignment="1" applyProtection="1">
      <alignment horizontal="center"/>
      <protection locked="0"/>
    </xf>
    <xf numFmtId="164" fontId="0" fillId="13" borderId="13" xfId="0" applyNumberFormat="1" applyFill="1" applyBorder="1" applyAlignment="1" applyProtection="1">
      <alignment horizontal="center"/>
      <protection locked="0"/>
    </xf>
    <xf numFmtId="0" fontId="18" fillId="14" borderId="0" xfId="0" applyFont="1" applyFill="1" applyAlignment="1">
      <alignment horizontal="left"/>
    </xf>
    <xf numFmtId="0" fontId="19" fillId="15" borderId="0" xfId="0" applyFont="1" applyFill="1" applyAlignment="1">
      <alignment horizontal="left" vertical="center" wrapText="1"/>
    </xf>
    <xf numFmtId="0" fontId="18" fillId="14" borderId="0" xfId="0" applyFont="1" applyFill="1" applyAlignment="1"/>
    <xf numFmtId="0" fontId="0" fillId="5" borderId="12" xfId="0" applyFill="1" applyBorder="1"/>
    <xf numFmtId="0" fontId="0" fillId="5" borderId="14" xfId="0" applyFill="1" applyBorder="1"/>
    <xf numFmtId="0" fontId="0" fillId="5" borderId="13" xfId="0" applyFill="1" applyBorder="1"/>
    <xf numFmtId="0" fontId="0" fillId="5" borderId="12" xfId="0" applyFill="1" applyBorder="1" applyProtection="1"/>
    <xf numFmtId="0" fontId="0" fillId="5" borderId="14" xfId="0" applyFill="1" applyBorder="1" applyProtection="1"/>
    <xf numFmtId="0" fontId="0" fillId="5" borderId="13" xfId="0" applyFill="1" applyBorder="1" applyProtection="1"/>
    <xf numFmtId="0" fontId="34" fillId="10" borderId="28" xfId="0" applyFont="1" applyFill="1" applyBorder="1" applyProtection="1"/>
    <xf numFmtId="0" fontId="34" fillId="10" borderId="26" xfId="0" applyFont="1" applyFill="1" applyBorder="1" applyProtection="1"/>
    <xf numFmtId="0" fontId="30" fillId="0" borderId="0" xfId="0" applyFont="1" applyAlignment="1" applyProtection="1">
      <alignment horizontal="center"/>
    </xf>
    <xf numFmtId="0" fontId="32" fillId="0" borderId="28" xfId="0" applyFont="1" applyBorder="1" applyProtection="1"/>
    <xf numFmtId="0" fontId="32" fillId="0" borderId="26" xfId="0" applyFont="1" applyBorder="1" applyProtection="1"/>
    <xf numFmtId="0" fontId="36" fillId="0" borderId="28" xfId="0" applyFont="1" applyBorder="1" applyProtection="1"/>
    <xf numFmtId="0" fontId="36" fillId="0" borderId="26" xfId="0" applyFont="1" applyBorder="1" applyProtection="1"/>
    <xf numFmtId="0" fontId="32" fillId="0" borderId="0" xfId="0" applyFont="1" applyProtection="1"/>
    <xf numFmtId="0" fontId="34" fillId="14" borderId="28" xfId="0" applyFont="1" applyFill="1" applyBorder="1" applyProtection="1"/>
    <xf numFmtId="0" fontId="34" fillId="14" borderId="26" xfId="0" applyFont="1" applyFill="1" applyBorder="1" applyProtection="1"/>
    <xf numFmtId="0" fontId="33" fillId="0" borderId="11" xfId="0" applyFont="1" applyBorder="1" applyAlignment="1">
      <alignment horizontal="center" vertical="center"/>
    </xf>
    <xf numFmtId="0" fontId="32" fillId="0" borderId="11" xfId="0" applyFont="1" applyBorder="1" applyAlignment="1">
      <alignment horizontal="center" vertical="center"/>
    </xf>
    <xf numFmtId="0" fontId="32" fillId="0" borderId="11" xfId="0" applyFont="1" applyBorder="1" applyAlignment="1" applyProtection="1">
      <alignment horizontal="center"/>
    </xf>
    <xf numFmtId="0" fontId="29" fillId="16" borderId="27" xfId="2" applyFont="1" applyFill="1" applyBorder="1" applyAlignment="1" applyProtection="1">
      <alignment horizontal="center" vertical="center"/>
      <protection hidden="1"/>
    </xf>
  </cellXfs>
  <cellStyles count="5">
    <cellStyle name="Milliers" xfId="4" builtinId="3"/>
    <cellStyle name="Normal" xfId="0" builtinId="0"/>
    <cellStyle name="Normal 2" xfId="2"/>
    <cellStyle name="Normal 3 2 2" xfId="1"/>
    <cellStyle name="Normal 8 3" xfId="3"/>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ill>
        <patternFill>
          <bgColor theme="5" tint="0.59996337778862885"/>
        </patternFill>
      </fill>
    </dxf>
    <dxf>
      <fill>
        <patternFill>
          <bgColor theme="5" tint="0.59996337778862885"/>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1"/>
      <tableStyleElement type="headerRow" dxfId="10"/>
    </tableStyle>
  </tableStyles>
  <colors>
    <mruColors>
      <color rgb="FF00375A"/>
      <color rgb="FF2CC69E"/>
      <color rgb="FFD1EFD2"/>
      <color rgb="FF99DB9B"/>
      <color rgb="FFEED6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fr-FR" sz="2000"/>
              <a:t>Résultats</a:t>
            </a:r>
            <a:r>
              <a:rPr lang="fr-FR" sz="2000" baseline="0"/>
              <a:t> BBCA V3.1</a:t>
            </a:r>
            <a:endParaRPr lang="fr-FR"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338603462891532"/>
          <c:y val="8.3962084657144678E-2"/>
          <c:w val="0.76430116385564617"/>
          <c:h val="0.83805353584418052"/>
        </c:manualLayout>
      </c:layout>
      <c:barChart>
        <c:barDir val="col"/>
        <c:grouping val="clustered"/>
        <c:varyColors val="0"/>
        <c:ser>
          <c:idx val="0"/>
          <c:order val="0"/>
          <c:tx>
            <c:strRef>
              <c:f>Synthèse!$B$29</c:f>
              <c:strCache>
                <c:ptCount val="1"/>
                <c:pt idx="0">
                  <c:v>BBCA</c:v>
                </c:pt>
              </c:strCache>
            </c:strRef>
          </c:tx>
          <c:spPr>
            <a:solidFill>
              <a:schemeClr val="tx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Synthèse!$C$27:$D$28</c:f>
              <c:strCache>
                <c:ptCount val="2"/>
                <c:pt idx="0">
                  <c:v>Eges</c:v>
                </c:pt>
                <c:pt idx="1">
                  <c:v>EgesPCE</c:v>
                </c:pt>
              </c:strCache>
            </c:strRef>
          </c:cat>
          <c:val>
            <c:numRef>
              <c:f>Synthèse!$C$29:$D$29</c:f>
              <c:numCache>
                <c:formatCode>0.0</c:formatCode>
                <c:ptCount val="2"/>
                <c:pt idx="0">
                  <c:v>1150</c:v>
                </c:pt>
                <c:pt idx="1">
                  <c:v>650</c:v>
                </c:pt>
              </c:numCache>
            </c:numRef>
          </c:val>
          <c:extLst>
            <c:ext xmlns:c16="http://schemas.microsoft.com/office/drawing/2014/chart" uri="{C3380CC4-5D6E-409C-BE32-E72D297353CC}">
              <c16:uniqueId val="{00000000-B814-4DB6-B46F-B8C05C3F25B1}"/>
            </c:ext>
          </c:extLst>
        </c:ser>
        <c:ser>
          <c:idx val="1"/>
          <c:order val="1"/>
          <c:tx>
            <c:strRef>
              <c:f>Synthèse!$B$30</c:f>
              <c:strCache>
                <c:ptCount val="1"/>
                <c:pt idx="0">
                  <c:v>Projet</c:v>
                </c:pt>
              </c:strCache>
            </c:strRef>
          </c:tx>
          <c:spPr>
            <a:solidFill>
              <a:srgbClr val="2CC69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Synthèse!$C$27:$D$28</c:f>
              <c:strCache>
                <c:ptCount val="2"/>
                <c:pt idx="0">
                  <c:v>Eges</c:v>
                </c:pt>
                <c:pt idx="1">
                  <c:v>EgesPCE</c:v>
                </c:pt>
              </c:strCache>
            </c:strRef>
          </c:cat>
          <c:val>
            <c:numRef>
              <c:f>Synthèse!$C$30:$D$30</c:f>
              <c:numCache>
                <c:formatCode>0.0</c:formatCode>
                <c:ptCount val="2"/>
                <c:pt idx="0">
                  <c:v>1138.3645785843028</c:v>
                </c:pt>
                <c:pt idx="1">
                  <c:v>915.46457858430267</c:v>
                </c:pt>
              </c:numCache>
            </c:numRef>
          </c:val>
          <c:extLst>
            <c:ext xmlns:c16="http://schemas.microsoft.com/office/drawing/2014/chart" uri="{C3380CC4-5D6E-409C-BE32-E72D297353CC}">
              <c16:uniqueId val="{00000001-B814-4DB6-B46F-B8C05C3F25B1}"/>
            </c:ext>
          </c:extLst>
        </c:ser>
        <c:dLbls>
          <c:showLegendKey val="0"/>
          <c:showVal val="0"/>
          <c:showCatName val="0"/>
          <c:showSerName val="0"/>
          <c:showPercent val="0"/>
          <c:showBubbleSize val="0"/>
        </c:dLbls>
        <c:gapWidth val="150"/>
        <c:overlap val="-18"/>
        <c:axId val="568099280"/>
        <c:axId val="568099608"/>
      </c:barChart>
      <c:catAx>
        <c:axId val="56809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568099608"/>
        <c:crosses val="autoZero"/>
        <c:auto val="1"/>
        <c:lblAlgn val="ctr"/>
        <c:lblOffset val="100"/>
        <c:noMultiLvlLbl val="0"/>
      </c:catAx>
      <c:valAx>
        <c:axId val="568099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fr-FR" sz="1400" b="1" i="0" baseline="0">
                    <a:effectLst/>
                  </a:rPr>
                  <a:t>kgéqCO2/m²SdP</a:t>
                </a:r>
                <a:endParaRPr lang="fr-FR" sz="1400">
                  <a:effectLst/>
                </a:endParaRPr>
              </a:p>
            </c:rich>
          </c:tx>
          <c:layout>
            <c:manualLayout>
              <c:xMode val="edge"/>
              <c:yMode val="edge"/>
              <c:x val="4.1714605261971113E-2"/>
              <c:y val="0.4146122978447136"/>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8099280"/>
        <c:crosses val="autoZero"/>
        <c:crossBetween val="between"/>
      </c:valAx>
      <c:spPr>
        <a:noFill/>
        <a:ln>
          <a:noFill/>
        </a:ln>
        <a:effectLst/>
      </c:spPr>
    </c:plotArea>
    <c:legend>
      <c:legendPos val="r"/>
      <c:layout>
        <c:manualLayout>
          <c:xMode val="edge"/>
          <c:yMode val="edge"/>
          <c:x val="0.90957267188969138"/>
          <c:y val="0.49359057956633801"/>
          <c:w val="8.3594726666352231E-2"/>
          <c:h val="9.0779909946178128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a:softEdge rad="0"/>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7620</xdr:rowOff>
    </xdr:to>
    <xdr:pic>
      <xdr:nvPicPr>
        <xdr:cNvPr id="1279" name="Image 1">
          <a:extLst>
            <a:ext uri="{FF2B5EF4-FFF2-40B4-BE49-F238E27FC236}">
              <a16:creationId xmlns:a16="http://schemas.microsoft.com/office/drawing/2014/main" id="{00000000-0008-0000-0000-0000F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 cy="982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0</xdr:colOff>
      <xdr:row>3</xdr:row>
      <xdr:rowOff>7620</xdr:rowOff>
    </xdr:to>
    <xdr:pic>
      <xdr:nvPicPr>
        <xdr:cNvPr id="1280" name="Image 1">
          <a:extLst>
            <a:ext uri="{FF2B5EF4-FFF2-40B4-BE49-F238E27FC236}">
              <a16:creationId xmlns:a16="http://schemas.microsoft.com/office/drawing/2014/main" id="{00000000-0008-0000-0000-000000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700" cy="982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40790</xdr:colOff>
      <xdr:row>36</xdr:row>
      <xdr:rowOff>28238</xdr:rowOff>
    </xdr:from>
    <xdr:to>
      <xdr:col>16</xdr:col>
      <xdr:colOff>60849</xdr:colOff>
      <xdr:row>58</xdr:row>
      <xdr:rowOff>55368</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195470" y="6581438"/>
          <a:ext cx="3351904" cy="2899870"/>
        </a:xfrm>
        <a:prstGeom prst="rect">
          <a:avLst/>
        </a:prstGeom>
      </xdr:spPr>
    </xdr:pic>
    <xdr:clientData/>
  </xdr:twoCellAnchor>
  <xdr:twoCellAnchor editAs="oneCell">
    <xdr:from>
      <xdr:col>15</xdr:col>
      <xdr:colOff>167640</xdr:colOff>
      <xdr:row>38</xdr:row>
      <xdr:rowOff>12999</xdr:rowOff>
    </xdr:from>
    <xdr:to>
      <xdr:col>24</xdr:col>
      <xdr:colOff>591945</xdr:colOff>
      <xdr:row>48</xdr:row>
      <xdr:rowOff>92785</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6446520" y="6832899"/>
          <a:ext cx="3796155" cy="13980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90054</xdr:colOff>
      <xdr:row>49</xdr:row>
      <xdr:rowOff>67542</xdr:rowOff>
    </xdr:from>
    <xdr:to>
      <xdr:col>4</xdr:col>
      <xdr:colOff>770411</xdr:colOff>
      <xdr:row>83</xdr:row>
      <xdr:rowOff>78427</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ENDOM\partage%20green\1_Op&#233;rations%20Greenaffair\1.0_Clients\AXIM\2_QEB\QEB_F&amp;G_Programme_V2_210220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EENDOM\1.%20Projets\Wereldhave\Levallois\3.%20Diagnostic\Rendu\GRF_WRH_DIA%20diagnostic%20090416%20M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udrey.pagliaro\AppData\Local\Microsoft\Windows\Temporary%20Internet%20Files\Content.Outlook\WP750BTI\Suivi%20BREEAM%20V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FR\AUB\E2\0363_GINKGO_VECTEUR%20SUD_ATMO_ENV_CHATILLON\4-Conception\4-Etudes%20env\Mat&#233;riaux\1-ACV\4-BBCA%20E+C-\190502_0363_VEC_APS_Outil%20Max%20E+C-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R\STD\D&#233;veloppement%20Durable\4-Certifications%20&amp;%20labels\10.%20HQE%20Neuf\3.%20Outils\Outil%20Pilotage%20HQE%20-%20Bureaux.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ENDOM\partage%20green\4_Outils%20et%20Bases%20de%20Travail\4.1_R&#233;f&#233;rentiels\4_HQE_Commerce\ACN_Commer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233;veloppement%20Durable\6.%20Administratif\STAGIAIRES\Audrey%20PAGLIARO\Outil%20HQE%20Renov.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R/AUB/E2/24_5%20ECHANGES/Conception%20Environnementale/Outils%20de%20gestion/190503-Analyse%20des%20off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de synthese"/>
      <sheetName val="Profil"/>
      <sheetName val="Notation"/>
      <sheetName val="Calculs"/>
    </sheetNames>
    <sheetDataSet>
      <sheetData sheetId="0" refreshError="1"/>
      <sheetData sheetId="1" refreshError="1"/>
      <sheetData sheetId="2" refreshError="1"/>
      <sheetData sheetId="3" refreshError="1">
        <row r="29">
          <cell r="AO29" t="str">
            <v>Atteint</v>
          </cell>
          <cell r="AR29" t="str">
            <v>B</v>
          </cell>
          <cell r="AU29" t="str">
            <v>B</v>
          </cell>
          <cell r="AX29" t="str">
            <v>P</v>
          </cell>
          <cell r="BA29" t="str">
            <v>B</v>
          </cell>
          <cell r="BD29" t="str">
            <v>P</v>
          </cell>
          <cell r="BG29" t="str">
            <v>TP</v>
          </cell>
        </row>
        <row r="30">
          <cell r="AO30" t="str">
            <v>NA</v>
          </cell>
          <cell r="AR30" t="str">
            <v>P</v>
          </cell>
          <cell r="AU30" t="str">
            <v>TP</v>
          </cell>
          <cell r="AX30" t="str">
            <v>TP</v>
          </cell>
        </row>
        <row r="31">
          <cell r="AR31" t="str">
            <v>TP</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Details"/>
      <sheetName val="BREEAM Credits"/>
      <sheetName val="Final Score and Rating"/>
      <sheetName val="Schedule of Changes"/>
    </sheetNames>
    <sheetDataSet>
      <sheetData sheetId="0">
        <row r="7">
          <cell r="D7" t="str">
            <v>Major Refurbishment</v>
          </cell>
        </row>
        <row r="8">
          <cell r="D8" t="str">
            <v>Europe 2008: Offices</v>
          </cell>
        </row>
        <row r="18">
          <cell r="D18" t="str">
            <v>Ilot Kléber</v>
          </cell>
        </row>
      </sheetData>
      <sheetData sheetId="1">
        <row r="1">
          <cell r="R1" t="str">
            <v>Credits available</v>
          </cell>
        </row>
      </sheetData>
      <sheetData sheetId="2">
        <row r="13">
          <cell r="E13">
            <v>0.34510869565217389</v>
          </cell>
        </row>
        <row r="24">
          <cell r="AA24">
            <v>1</v>
          </cell>
          <cell r="AB24" t="str">
            <v>PASS</v>
          </cell>
          <cell r="AD24">
            <v>1</v>
          </cell>
        </row>
        <row r="25">
          <cell r="H25">
            <v>0</v>
          </cell>
        </row>
        <row r="26">
          <cell r="H26">
            <v>9.2307692307692313E-2</v>
          </cell>
        </row>
        <row r="27">
          <cell r="H27">
            <v>8.2608695652173908E-2</v>
          </cell>
        </row>
        <row r="28">
          <cell r="H28">
            <v>5.333333333333333E-2</v>
          </cell>
        </row>
        <row r="29">
          <cell r="H29">
            <v>1.9999999999999997E-2</v>
          </cell>
        </row>
        <row r="30">
          <cell r="H30">
            <v>5.7692307692307696E-2</v>
          </cell>
        </row>
        <row r="31">
          <cell r="H31">
            <v>1.2499999999999999E-2</v>
          </cell>
        </row>
        <row r="32">
          <cell r="H32">
            <v>1.0000000000000002E-2</v>
          </cell>
        </row>
        <row r="33">
          <cell r="H33">
            <v>1.6666666666666666E-2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G"/>
      <sheetName val="Renseignements généraux"/>
      <sheetName val="Préambule"/>
      <sheetName val="Synthèse"/>
      <sheetName val="PCS Final Score"/>
      <sheetName val="Détails"/>
      <sheetName val="Minimum Standards"/>
      <sheetName val="Crédits minimum à atteindre"/>
      <sheetName val="Suivi BREEAM V13"/>
    </sheetNames>
    <sheetDataSet>
      <sheetData sheetId="0"/>
      <sheetData sheetId="1">
        <row r="8">
          <cell r="D8" t="str">
            <v>Nom du projet</v>
          </cell>
        </row>
      </sheetData>
      <sheetData sheetId="2"/>
      <sheetData sheetId="3"/>
      <sheetData sheetId="4"/>
      <sheetData sheetId="5">
        <row r="1">
          <cell r="Y1" t="str">
            <v>Comptage des pts DS</v>
          </cell>
          <cell r="Z1">
            <v>0</v>
          </cell>
          <cell r="AA1">
            <v>0</v>
          </cell>
          <cell r="AC1">
            <v>0</v>
          </cell>
          <cell r="AD1">
            <v>0</v>
          </cell>
        </row>
        <row r="2">
          <cell r="Y2" t="str">
            <v>DS</v>
          </cell>
          <cell r="Z2" t="str">
            <v>Facile</v>
          </cell>
          <cell r="AA2" t="str">
            <v>Moyen</v>
          </cell>
          <cell r="AC2" t="str">
            <v>Inatteignable</v>
          </cell>
          <cell r="AD2">
            <v>0</v>
          </cell>
        </row>
        <row r="3">
          <cell r="Y3">
            <v>0</v>
          </cell>
          <cell r="Z3">
            <v>0</v>
          </cell>
          <cell r="AA3">
            <v>0</v>
          </cell>
          <cell r="AC3">
            <v>0</v>
          </cell>
          <cell r="AD3">
            <v>0</v>
          </cell>
        </row>
        <row r="4">
          <cell r="Y4">
            <v>0</v>
          </cell>
          <cell r="Z4">
            <v>0</v>
          </cell>
          <cell r="AA4">
            <v>0</v>
          </cell>
          <cell r="AC4">
            <v>0</v>
          </cell>
          <cell r="AD4">
            <v>0</v>
          </cell>
        </row>
        <row r="5">
          <cell r="Y5">
            <v>0</v>
          </cell>
          <cell r="Z5">
            <v>0</v>
          </cell>
          <cell r="AA5">
            <v>0</v>
          </cell>
          <cell r="AC5">
            <v>0</v>
          </cell>
          <cell r="AD5">
            <v>0</v>
          </cell>
        </row>
        <row r="6">
          <cell r="Y6">
            <v>0</v>
          </cell>
          <cell r="Z6">
            <v>0</v>
          </cell>
          <cell r="AA6">
            <v>0</v>
          </cell>
          <cell r="AC6">
            <v>0</v>
          </cell>
          <cell r="AD6">
            <v>0</v>
          </cell>
        </row>
        <row r="7">
          <cell r="Y7">
            <v>5</v>
          </cell>
          <cell r="Z7">
            <v>0</v>
          </cell>
          <cell r="AA7">
            <v>0</v>
          </cell>
          <cell r="AC7">
            <v>0</v>
          </cell>
          <cell r="AD7">
            <v>0</v>
          </cell>
        </row>
        <row r="8">
          <cell r="Y8">
            <v>0</v>
          </cell>
          <cell r="Z8">
            <v>0</v>
          </cell>
          <cell r="AA8">
            <v>0</v>
          </cell>
          <cell r="AC8">
            <v>0</v>
          </cell>
          <cell r="AD8">
            <v>0</v>
          </cell>
        </row>
        <row r="9">
          <cell r="Y9">
            <v>0</v>
          </cell>
          <cell r="Z9">
            <v>0</v>
          </cell>
          <cell r="AA9">
            <v>0</v>
          </cell>
          <cell r="AC9">
            <v>0</v>
          </cell>
          <cell r="AD9">
            <v>0</v>
          </cell>
        </row>
        <row r="10">
          <cell r="J10">
            <v>1</v>
          </cell>
          <cell r="Y10">
            <v>1</v>
          </cell>
          <cell r="Z10">
            <v>0</v>
          </cell>
          <cell r="AA10">
            <v>0</v>
          </cell>
          <cell r="AC10">
            <v>0</v>
          </cell>
          <cell r="AD10" t="str">
            <v>Man</v>
          </cell>
        </row>
        <row r="11">
          <cell r="J11">
            <v>1</v>
          </cell>
          <cell r="Y11">
            <v>1</v>
          </cell>
          <cell r="Z11">
            <v>0</v>
          </cell>
          <cell r="AA11">
            <v>0</v>
          </cell>
          <cell r="AC11">
            <v>0</v>
          </cell>
          <cell r="AD11" t="str">
            <v>Man</v>
          </cell>
        </row>
        <row r="12">
          <cell r="J12">
            <v>2</v>
          </cell>
          <cell r="Y12">
            <v>2</v>
          </cell>
          <cell r="Z12">
            <v>0</v>
          </cell>
          <cell r="AA12">
            <v>0</v>
          </cell>
          <cell r="AC12">
            <v>0</v>
          </cell>
          <cell r="AD12" t="str">
            <v>Man</v>
          </cell>
        </row>
        <row r="13">
          <cell r="J13">
            <v>0</v>
          </cell>
          <cell r="Y13">
            <v>0</v>
          </cell>
          <cell r="Z13">
            <v>0</v>
          </cell>
          <cell r="AA13">
            <v>0</v>
          </cell>
          <cell r="AC13">
            <v>0</v>
          </cell>
          <cell r="AD13" t="str">
            <v>Ino</v>
          </cell>
        </row>
        <row r="14">
          <cell r="J14">
            <v>1</v>
          </cell>
          <cell r="Y14">
            <v>1</v>
          </cell>
          <cell r="Z14">
            <v>0</v>
          </cell>
          <cell r="AA14">
            <v>0</v>
          </cell>
          <cell r="AC14">
            <v>0</v>
          </cell>
          <cell r="AD14" t="str">
            <v>Man</v>
          </cell>
        </row>
        <row r="15">
          <cell r="J15">
            <v>0</v>
          </cell>
          <cell r="Y15">
            <v>0</v>
          </cell>
          <cell r="Z15">
            <v>0</v>
          </cell>
          <cell r="AA15">
            <v>0</v>
          </cell>
          <cell r="AC15">
            <v>0</v>
          </cell>
          <cell r="AD15" t="str">
            <v>Man</v>
          </cell>
        </row>
        <row r="16">
          <cell r="J16">
            <v>0</v>
          </cell>
          <cell r="Y16">
            <v>0</v>
          </cell>
          <cell r="Z16">
            <v>0</v>
          </cell>
          <cell r="AA16">
            <v>0</v>
          </cell>
          <cell r="AC16">
            <v>0</v>
          </cell>
          <cell r="AD16" t="str">
            <v/>
          </cell>
        </row>
        <row r="17">
          <cell r="J17">
            <v>0</v>
          </cell>
          <cell r="Y17">
            <v>2</v>
          </cell>
          <cell r="Z17">
            <v>0</v>
          </cell>
          <cell r="AA17">
            <v>0</v>
          </cell>
          <cell r="AC17">
            <v>0</v>
          </cell>
          <cell r="AD17">
            <v>0</v>
          </cell>
        </row>
        <row r="18">
          <cell r="J18">
            <v>0</v>
          </cell>
          <cell r="Y18">
            <v>0</v>
          </cell>
          <cell r="Z18">
            <v>0</v>
          </cell>
          <cell r="AA18">
            <v>0</v>
          </cell>
          <cell r="AC18">
            <v>0</v>
          </cell>
          <cell r="AD18" t="str">
            <v/>
          </cell>
        </row>
        <row r="19">
          <cell r="J19" t="str">
            <v>Atteint en DS</v>
          </cell>
          <cell r="Y19">
            <v>0</v>
          </cell>
          <cell r="Z19">
            <v>0</v>
          </cell>
          <cell r="AA19">
            <v>0</v>
          </cell>
          <cell r="AC19">
            <v>0</v>
          </cell>
          <cell r="AD19">
            <v>0</v>
          </cell>
        </row>
        <row r="20">
          <cell r="J20">
            <v>0</v>
          </cell>
          <cell r="Y20">
            <v>0</v>
          </cell>
          <cell r="Z20">
            <v>0</v>
          </cell>
          <cell r="AA20">
            <v>0</v>
          </cell>
          <cell r="AC20">
            <v>0</v>
          </cell>
          <cell r="AD20" t="str">
            <v>Hea</v>
          </cell>
        </row>
        <row r="21">
          <cell r="J21">
            <v>0</v>
          </cell>
          <cell r="Y21">
            <v>0</v>
          </cell>
          <cell r="Z21">
            <v>0</v>
          </cell>
          <cell r="AA21">
            <v>0</v>
          </cell>
          <cell r="AC21">
            <v>0</v>
          </cell>
          <cell r="AD21" t="str">
            <v>Ino</v>
          </cell>
        </row>
        <row r="22">
          <cell r="J22">
            <v>0</v>
          </cell>
          <cell r="Y22">
            <v>0</v>
          </cell>
          <cell r="Z22">
            <v>0</v>
          </cell>
          <cell r="AA22">
            <v>0</v>
          </cell>
          <cell r="AC22">
            <v>0</v>
          </cell>
          <cell r="AD22">
            <v>0</v>
          </cell>
        </row>
        <row r="23">
          <cell r="J23">
            <v>0</v>
          </cell>
          <cell r="Y23">
            <v>0</v>
          </cell>
          <cell r="Z23">
            <v>0</v>
          </cell>
          <cell r="AA23">
            <v>0</v>
          </cell>
          <cell r="AC23">
            <v>0</v>
          </cell>
          <cell r="AD23">
            <v>0</v>
          </cell>
        </row>
        <row r="24">
          <cell r="J24">
            <v>1</v>
          </cell>
          <cell r="Y24">
            <v>0.5</v>
          </cell>
          <cell r="Z24">
            <v>0</v>
          </cell>
          <cell r="AA24">
            <v>0</v>
          </cell>
          <cell r="AC24">
            <v>0</v>
          </cell>
          <cell r="AD24" t="str">
            <v>Hea</v>
          </cell>
        </row>
        <row r="25">
          <cell r="J25">
            <v>0</v>
          </cell>
          <cell r="Y25">
            <v>0</v>
          </cell>
          <cell r="Z25">
            <v>0</v>
          </cell>
          <cell r="AA25">
            <v>0</v>
          </cell>
          <cell r="AC25">
            <v>0</v>
          </cell>
          <cell r="AD25" t="str">
            <v>Hea</v>
          </cell>
        </row>
        <row r="26">
          <cell r="J26">
            <v>0</v>
          </cell>
          <cell r="Y26">
            <v>0</v>
          </cell>
          <cell r="Z26">
            <v>0</v>
          </cell>
          <cell r="AA26">
            <v>0</v>
          </cell>
          <cell r="AC26">
            <v>0</v>
          </cell>
          <cell r="AD26">
            <v>0</v>
          </cell>
        </row>
        <row r="27">
          <cell r="J27">
            <v>0</v>
          </cell>
          <cell r="Y27">
            <v>0</v>
          </cell>
          <cell r="Z27">
            <v>0</v>
          </cell>
          <cell r="AA27">
            <v>0</v>
          </cell>
          <cell r="AC27">
            <v>0</v>
          </cell>
          <cell r="AD27">
            <v>0</v>
          </cell>
        </row>
        <row r="28">
          <cell r="J28">
            <v>0</v>
          </cell>
          <cell r="Y28">
            <v>0</v>
          </cell>
          <cell r="Z28">
            <v>0</v>
          </cell>
          <cell r="AA28">
            <v>0</v>
          </cell>
          <cell r="AC28">
            <v>0</v>
          </cell>
          <cell r="AD28" t="str">
            <v>Hea</v>
          </cell>
        </row>
        <row r="29">
          <cell r="J29">
            <v>0</v>
          </cell>
          <cell r="Y29">
            <v>0</v>
          </cell>
          <cell r="Z29">
            <v>0</v>
          </cell>
          <cell r="AA29">
            <v>0</v>
          </cell>
          <cell r="AC29">
            <v>0</v>
          </cell>
          <cell r="AD29" t="str">
            <v>Hea</v>
          </cell>
        </row>
        <row r="30">
          <cell r="J30">
            <v>0</v>
          </cell>
          <cell r="Y30">
            <v>0</v>
          </cell>
          <cell r="Z30">
            <v>0</v>
          </cell>
          <cell r="AA30">
            <v>0</v>
          </cell>
          <cell r="AC30">
            <v>0</v>
          </cell>
          <cell r="AD30" t="str">
            <v>Ino</v>
          </cell>
        </row>
        <row r="31">
          <cell r="J31">
            <v>1</v>
          </cell>
          <cell r="Y31">
            <v>0.5</v>
          </cell>
          <cell r="Z31">
            <v>0</v>
          </cell>
          <cell r="AA31">
            <v>0</v>
          </cell>
          <cell r="AC31">
            <v>0</v>
          </cell>
          <cell r="AD31" t="str">
            <v>Hea</v>
          </cell>
        </row>
        <row r="32">
          <cell r="J32">
            <v>0</v>
          </cell>
          <cell r="Y32">
            <v>0</v>
          </cell>
          <cell r="Z32">
            <v>0</v>
          </cell>
          <cell r="AA32">
            <v>0</v>
          </cell>
          <cell r="AC32">
            <v>0</v>
          </cell>
          <cell r="AD32" t="str">
            <v>Hea</v>
          </cell>
        </row>
        <row r="33">
          <cell r="J33">
            <v>1</v>
          </cell>
          <cell r="Y33">
            <v>1</v>
          </cell>
          <cell r="Z33">
            <v>0</v>
          </cell>
          <cell r="AA33">
            <v>0</v>
          </cell>
          <cell r="AC33">
            <v>0</v>
          </cell>
          <cell r="AD33" t="str">
            <v>Hea</v>
          </cell>
        </row>
        <row r="34">
          <cell r="J34">
            <v>0</v>
          </cell>
          <cell r="Y34">
            <v>0</v>
          </cell>
          <cell r="Z34">
            <v>0</v>
          </cell>
          <cell r="AA34">
            <v>0</v>
          </cell>
          <cell r="AC34">
            <v>0</v>
          </cell>
          <cell r="AD34" t="str">
            <v>Hea</v>
          </cell>
        </row>
        <row r="35">
          <cell r="J35">
            <v>0</v>
          </cell>
          <cell r="Y35">
            <v>0</v>
          </cell>
          <cell r="Z35">
            <v>0</v>
          </cell>
          <cell r="AA35">
            <v>0</v>
          </cell>
          <cell r="AC35">
            <v>0</v>
          </cell>
          <cell r="AD35" t="str">
            <v>Hea</v>
          </cell>
        </row>
        <row r="36">
          <cell r="J36">
            <v>0</v>
          </cell>
          <cell r="Y36">
            <v>0</v>
          </cell>
          <cell r="Z36">
            <v>0</v>
          </cell>
          <cell r="AA36">
            <v>0</v>
          </cell>
          <cell r="AC36">
            <v>0</v>
          </cell>
          <cell r="AD36" t="str">
            <v>Ino</v>
          </cell>
        </row>
        <row r="37">
          <cell r="J37">
            <v>0</v>
          </cell>
          <cell r="Y37">
            <v>0</v>
          </cell>
          <cell r="Z37">
            <v>0</v>
          </cell>
          <cell r="AA37">
            <v>0</v>
          </cell>
          <cell r="AC37">
            <v>0</v>
          </cell>
          <cell r="AD37" t="str">
            <v/>
          </cell>
        </row>
        <row r="38">
          <cell r="J38">
            <v>0</v>
          </cell>
          <cell r="Y38">
            <v>10</v>
          </cell>
          <cell r="Z38">
            <v>0</v>
          </cell>
          <cell r="AA38">
            <v>0</v>
          </cell>
          <cell r="AC38">
            <v>0</v>
          </cell>
          <cell r="AD38">
            <v>0</v>
          </cell>
        </row>
        <row r="39">
          <cell r="J39">
            <v>0</v>
          </cell>
          <cell r="Y39">
            <v>0</v>
          </cell>
          <cell r="Z39">
            <v>0</v>
          </cell>
          <cell r="AA39">
            <v>0</v>
          </cell>
          <cell r="AC39">
            <v>0</v>
          </cell>
          <cell r="AD39" t="str">
            <v/>
          </cell>
        </row>
        <row r="40">
          <cell r="J40" t="str">
            <v>Atteint en DS</v>
          </cell>
          <cell r="Y40">
            <v>0</v>
          </cell>
          <cell r="Z40">
            <v>0</v>
          </cell>
          <cell r="AA40">
            <v>0</v>
          </cell>
          <cell r="AC40">
            <v>0</v>
          </cell>
          <cell r="AD40">
            <v>0</v>
          </cell>
        </row>
        <row r="41">
          <cell r="J41">
            <v>8</v>
          </cell>
          <cell r="Y41">
            <v>8</v>
          </cell>
          <cell r="Z41">
            <v>0</v>
          </cell>
          <cell r="AA41">
            <v>0</v>
          </cell>
          <cell r="AC41">
            <v>0</v>
          </cell>
          <cell r="AD41" t="str">
            <v>Ene</v>
          </cell>
        </row>
        <row r="42">
          <cell r="J42">
            <v>0</v>
          </cell>
          <cell r="Y42">
            <v>0</v>
          </cell>
          <cell r="Z42">
            <v>0</v>
          </cell>
          <cell r="AA42">
            <v>0</v>
          </cell>
          <cell r="AC42">
            <v>0</v>
          </cell>
          <cell r="AD42" t="str">
            <v>Ino</v>
          </cell>
        </row>
        <row r="43">
          <cell r="J43">
            <v>0</v>
          </cell>
          <cell r="Y43">
            <v>0</v>
          </cell>
          <cell r="Z43">
            <v>0</v>
          </cell>
          <cell r="AA43">
            <v>0</v>
          </cell>
          <cell r="AC43">
            <v>0</v>
          </cell>
          <cell r="AD43" t="str">
            <v>Ene</v>
          </cell>
        </row>
        <row r="44">
          <cell r="J44">
            <v>1</v>
          </cell>
          <cell r="Y44">
            <v>1</v>
          </cell>
          <cell r="Z44">
            <v>0</v>
          </cell>
          <cell r="AA44">
            <v>0</v>
          </cell>
          <cell r="AC44">
            <v>0</v>
          </cell>
          <cell r="AD44" t="str">
            <v>Ene</v>
          </cell>
        </row>
        <row r="45">
          <cell r="J45">
            <v>0</v>
          </cell>
          <cell r="Y45">
            <v>0</v>
          </cell>
          <cell r="Z45">
            <v>0</v>
          </cell>
          <cell r="AA45">
            <v>0</v>
          </cell>
          <cell r="AC45">
            <v>0</v>
          </cell>
          <cell r="AD45" t="str">
            <v>Ene</v>
          </cell>
        </row>
        <row r="46">
          <cell r="J46">
            <v>0</v>
          </cell>
          <cell r="Y46">
            <v>0</v>
          </cell>
          <cell r="Z46">
            <v>0</v>
          </cell>
          <cell r="AA46">
            <v>0</v>
          </cell>
          <cell r="AC46">
            <v>0</v>
          </cell>
          <cell r="AD46" t="str">
            <v>Ene</v>
          </cell>
        </row>
        <row r="47">
          <cell r="J47">
            <v>0</v>
          </cell>
          <cell r="Y47">
            <v>0</v>
          </cell>
          <cell r="Z47">
            <v>0</v>
          </cell>
          <cell r="AA47">
            <v>0</v>
          </cell>
          <cell r="AC47">
            <v>0</v>
          </cell>
          <cell r="AD47" t="str">
            <v>Ino</v>
          </cell>
        </row>
        <row r="48">
          <cell r="J48">
            <v>0</v>
          </cell>
          <cell r="Y48">
            <v>0</v>
          </cell>
          <cell r="Z48">
            <v>0</v>
          </cell>
          <cell r="AA48">
            <v>0</v>
          </cell>
          <cell r="AC48">
            <v>0</v>
          </cell>
          <cell r="AD48" t="str">
            <v>Ene</v>
          </cell>
        </row>
        <row r="49">
          <cell r="J49">
            <v>0</v>
          </cell>
          <cell r="Y49">
            <v>0</v>
          </cell>
          <cell r="Z49">
            <v>0</v>
          </cell>
          <cell r="AA49">
            <v>0</v>
          </cell>
          <cell r="AC49">
            <v>0</v>
          </cell>
          <cell r="AD49" t="str">
            <v>Ene</v>
          </cell>
        </row>
        <row r="50">
          <cell r="J50">
            <v>0</v>
          </cell>
          <cell r="Y50">
            <v>0</v>
          </cell>
          <cell r="Z50">
            <v>0</v>
          </cell>
          <cell r="AA50">
            <v>0</v>
          </cell>
          <cell r="AC50">
            <v>0</v>
          </cell>
          <cell r="AD50" t="str">
            <v>Ene</v>
          </cell>
        </row>
        <row r="51">
          <cell r="J51">
            <v>1</v>
          </cell>
          <cell r="Y51">
            <v>1</v>
          </cell>
          <cell r="Z51">
            <v>0</v>
          </cell>
          <cell r="AA51">
            <v>0</v>
          </cell>
          <cell r="AC51">
            <v>0</v>
          </cell>
          <cell r="AD51" t="str">
            <v>Ene</v>
          </cell>
        </row>
        <row r="52">
          <cell r="J52">
            <v>0</v>
          </cell>
          <cell r="Y52">
            <v>0</v>
          </cell>
          <cell r="Z52">
            <v>0</v>
          </cell>
          <cell r="AA52">
            <v>0</v>
          </cell>
          <cell r="AC52">
            <v>0</v>
          </cell>
          <cell r="AD52" t="str">
            <v/>
          </cell>
        </row>
        <row r="53">
          <cell r="J53">
            <v>0</v>
          </cell>
          <cell r="Y53">
            <v>3</v>
          </cell>
          <cell r="Z53">
            <v>0</v>
          </cell>
          <cell r="AA53">
            <v>0</v>
          </cell>
          <cell r="AC53">
            <v>0</v>
          </cell>
          <cell r="AD53">
            <v>0</v>
          </cell>
        </row>
        <row r="54">
          <cell r="J54">
            <v>0</v>
          </cell>
          <cell r="Y54">
            <v>0</v>
          </cell>
          <cell r="Z54">
            <v>0</v>
          </cell>
          <cell r="AA54">
            <v>0</v>
          </cell>
          <cell r="AC54">
            <v>0</v>
          </cell>
          <cell r="AD54" t="str">
            <v/>
          </cell>
        </row>
        <row r="55">
          <cell r="J55" t="str">
            <v>Atteint en DS</v>
          </cell>
          <cell r="Y55">
            <v>0</v>
          </cell>
          <cell r="Z55">
            <v>0</v>
          </cell>
          <cell r="AA55">
            <v>0</v>
          </cell>
          <cell r="AC55">
            <v>0</v>
          </cell>
          <cell r="AD55">
            <v>0</v>
          </cell>
        </row>
        <row r="56">
          <cell r="J56">
            <v>1</v>
          </cell>
          <cell r="Y56">
            <v>1</v>
          </cell>
          <cell r="Z56">
            <v>0</v>
          </cell>
          <cell r="AA56">
            <v>0</v>
          </cell>
          <cell r="AC56">
            <v>0</v>
          </cell>
          <cell r="AD56" t="str">
            <v>Tra</v>
          </cell>
        </row>
        <row r="57">
          <cell r="J57">
            <v>1</v>
          </cell>
          <cell r="Y57">
            <v>1</v>
          </cell>
          <cell r="Z57">
            <v>0</v>
          </cell>
          <cell r="AA57">
            <v>0</v>
          </cell>
          <cell r="AC57">
            <v>0</v>
          </cell>
          <cell r="AD57" t="str">
            <v>Tra</v>
          </cell>
        </row>
        <row r="58">
          <cell r="J58">
            <v>0</v>
          </cell>
          <cell r="Y58">
            <v>0</v>
          </cell>
          <cell r="Z58">
            <v>0</v>
          </cell>
          <cell r="AA58">
            <v>0</v>
          </cell>
          <cell r="AC58">
            <v>0</v>
          </cell>
          <cell r="AD58" t="str">
            <v>Tra</v>
          </cell>
        </row>
        <row r="59">
          <cell r="J59">
            <v>1</v>
          </cell>
          <cell r="Y59">
            <v>1</v>
          </cell>
          <cell r="Z59">
            <v>0</v>
          </cell>
          <cell r="AA59">
            <v>0</v>
          </cell>
          <cell r="AC59">
            <v>0</v>
          </cell>
          <cell r="AD59" t="str">
            <v>Ino</v>
          </cell>
        </row>
        <row r="60">
          <cell r="J60">
            <v>1</v>
          </cell>
          <cell r="Y60">
            <v>1</v>
          </cell>
          <cell r="Z60">
            <v>0</v>
          </cell>
          <cell r="AA60">
            <v>0</v>
          </cell>
          <cell r="AC60">
            <v>0</v>
          </cell>
          <cell r="AD60" t="str">
            <v>Tra</v>
          </cell>
        </row>
        <row r="61">
          <cell r="J61">
            <v>0</v>
          </cell>
          <cell r="Y61">
            <v>0</v>
          </cell>
          <cell r="Z61">
            <v>0</v>
          </cell>
          <cell r="AA61">
            <v>0</v>
          </cell>
          <cell r="AC61">
            <v>0</v>
          </cell>
          <cell r="AD61" t="str">
            <v>Tra</v>
          </cell>
        </row>
        <row r="62">
          <cell r="J62">
            <v>0</v>
          </cell>
          <cell r="Y62">
            <v>0</v>
          </cell>
          <cell r="Z62">
            <v>0</v>
          </cell>
          <cell r="AA62">
            <v>0</v>
          </cell>
          <cell r="AC62">
            <v>0</v>
          </cell>
          <cell r="AD62">
            <v>0</v>
          </cell>
        </row>
        <row r="63">
          <cell r="J63">
            <v>0</v>
          </cell>
          <cell r="Y63">
            <v>0</v>
          </cell>
          <cell r="Z63">
            <v>0</v>
          </cell>
          <cell r="AA63">
            <v>0</v>
          </cell>
          <cell r="AC63">
            <v>0</v>
          </cell>
          <cell r="AD63" t="str">
            <v>Tra</v>
          </cell>
        </row>
        <row r="64">
          <cell r="J64">
            <v>0</v>
          </cell>
          <cell r="Y64">
            <v>0</v>
          </cell>
          <cell r="Z64">
            <v>0</v>
          </cell>
          <cell r="AA64">
            <v>0</v>
          </cell>
          <cell r="AC64">
            <v>0</v>
          </cell>
          <cell r="AD64" t="str">
            <v>Tra</v>
          </cell>
        </row>
        <row r="65">
          <cell r="J65">
            <v>0</v>
          </cell>
          <cell r="Y65">
            <v>0</v>
          </cell>
          <cell r="Z65">
            <v>0</v>
          </cell>
          <cell r="AA65">
            <v>0</v>
          </cell>
          <cell r="AC65">
            <v>0</v>
          </cell>
          <cell r="AD65" t="str">
            <v/>
          </cell>
        </row>
        <row r="66">
          <cell r="J66">
            <v>0</v>
          </cell>
          <cell r="Y66">
            <v>4</v>
          </cell>
          <cell r="Z66">
            <v>0</v>
          </cell>
          <cell r="AA66">
            <v>0</v>
          </cell>
          <cell r="AC66">
            <v>0</v>
          </cell>
          <cell r="AD66">
            <v>0</v>
          </cell>
        </row>
        <row r="67">
          <cell r="J67">
            <v>0</v>
          </cell>
          <cell r="Y67">
            <v>0</v>
          </cell>
          <cell r="Z67">
            <v>0</v>
          </cell>
          <cell r="AA67">
            <v>0</v>
          </cell>
          <cell r="AC67">
            <v>0</v>
          </cell>
          <cell r="AD67">
            <v>0</v>
          </cell>
        </row>
        <row r="68">
          <cell r="J68" t="str">
            <v>Atteint en DS</v>
          </cell>
          <cell r="Y68">
            <v>0</v>
          </cell>
          <cell r="Z68">
            <v>0</v>
          </cell>
          <cell r="AA68">
            <v>0</v>
          </cell>
          <cell r="AC68">
            <v>0</v>
          </cell>
          <cell r="AD68">
            <v>0</v>
          </cell>
        </row>
        <row r="69">
          <cell r="J69">
            <v>2</v>
          </cell>
          <cell r="Y69">
            <v>2</v>
          </cell>
          <cell r="Z69">
            <v>0</v>
          </cell>
          <cell r="AA69">
            <v>0</v>
          </cell>
          <cell r="AC69">
            <v>0</v>
          </cell>
          <cell r="AD69" t="str">
            <v>Wat</v>
          </cell>
        </row>
        <row r="70">
          <cell r="J70">
            <v>1</v>
          </cell>
          <cell r="Y70">
            <v>1</v>
          </cell>
          <cell r="Z70">
            <v>0</v>
          </cell>
          <cell r="AA70">
            <v>0</v>
          </cell>
          <cell r="AC70">
            <v>0</v>
          </cell>
          <cell r="AD70" t="str">
            <v>Wat</v>
          </cell>
        </row>
        <row r="71">
          <cell r="J71">
            <v>0</v>
          </cell>
          <cell r="Y71">
            <v>0</v>
          </cell>
          <cell r="Z71">
            <v>0</v>
          </cell>
          <cell r="AA71">
            <v>0</v>
          </cell>
          <cell r="AC71">
            <v>0</v>
          </cell>
          <cell r="AD71" t="str">
            <v>Ino</v>
          </cell>
        </row>
        <row r="72">
          <cell r="J72">
            <v>0</v>
          </cell>
          <cell r="Y72">
            <v>0</v>
          </cell>
          <cell r="Z72">
            <v>0</v>
          </cell>
          <cell r="AA72">
            <v>0</v>
          </cell>
          <cell r="AC72">
            <v>0</v>
          </cell>
          <cell r="AD72" t="str">
            <v>Wat</v>
          </cell>
        </row>
        <row r="73">
          <cell r="J73">
            <v>0</v>
          </cell>
          <cell r="Y73">
            <v>0</v>
          </cell>
          <cell r="Z73">
            <v>0</v>
          </cell>
          <cell r="AA73">
            <v>0</v>
          </cell>
          <cell r="AC73">
            <v>0</v>
          </cell>
          <cell r="AD73" t="str">
            <v>Wat</v>
          </cell>
        </row>
        <row r="74">
          <cell r="J74">
            <v>1</v>
          </cell>
          <cell r="Y74">
            <v>1</v>
          </cell>
          <cell r="Z74">
            <v>0</v>
          </cell>
          <cell r="AA74">
            <v>0</v>
          </cell>
          <cell r="AC74">
            <v>0</v>
          </cell>
          <cell r="AD74" t="str">
            <v>Wat</v>
          </cell>
        </row>
        <row r="75">
          <cell r="J75">
            <v>0</v>
          </cell>
          <cell r="Y75">
            <v>0</v>
          </cell>
          <cell r="Z75">
            <v>0</v>
          </cell>
          <cell r="AA75">
            <v>0</v>
          </cell>
          <cell r="AC75">
            <v>0</v>
          </cell>
          <cell r="AD75" t="str">
            <v>Wat</v>
          </cell>
        </row>
        <row r="76">
          <cell r="J76">
            <v>0</v>
          </cell>
          <cell r="Y76">
            <v>0</v>
          </cell>
          <cell r="Z76">
            <v>0</v>
          </cell>
          <cell r="AA76">
            <v>0</v>
          </cell>
          <cell r="AC76">
            <v>0</v>
          </cell>
          <cell r="AD76" t="str">
            <v>Wat</v>
          </cell>
        </row>
        <row r="77">
          <cell r="J77">
            <v>0</v>
          </cell>
          <cell r="Y77">
            <v>0</v>
          </cell>
          <cell r="Z77">
            <v>0</v>
          </cell>
          <cell r="AA77">
            <v>0</v>
          </cell>
          <cell r="AC77">
            <v>0</v>
          </cell>
          <cell r="AD77">
            <v>0</v>
          </cell>
        </row>
        <row r="78">
          <cell r="J78">
            <v>0</v>
          </cell>
          <cell r="Y78">
            <v>2</v>
          </cell>
          <cell r="Z78">
            <v>0</v>
          </cell>
          <cell r="AA78">
            <v>0</v>
          </cell>
          <cell r="AC78">
            <v>0</v>
          </cell>
          <cell r="AD78">
            <v>0</v>
          </cell>
        </row>
        <row r="79">
          <cell r="J79">
            <v>0</v>
          </cell>
          <cell r="Y79">
            <v>0</v>
          </cell>
          <cell r="Z79">
            <v>0</v>
          </cell>
          <cell r="AA79">
            <v>0</v>
          </cell>
          <cell r="AC79">
            <v>0</v>
          </cell>
          <cell r="AD79">
            <v>0</v>
          </cell>
        </row>
        <row r="80">
          <cell r="J80" t="str">
            <v>Atteint en DS</v>
          </cell>
          <cell r="Y80">
            <v>0</v>
          </cell>
          <cell r="Z80">
            <v>0</v>
          </cell>
          <cell r="AA80">
            <v>0</v>
          </cell>
          <cell r="AC80">
            <v>0</v>
          </cell>
          <cell r="AD80">
            <v>0</v>
          </cell>
        </row>
        <row r="81">
          <cell r="J81">
            <v>2</v>
          </cell>
          <cell r="Y81">
            <v>2</v>
          </cell>
          <cell r="Z81">
            <v>0</v>
          </cell>
          <cell r="AA81">
            <v>0</v>
          </cell>
          <cell r="AC81">
            <v>0</v>
          </cell>
          <cell r="AD81" t="str">
            <v>Mat</v>
          </cell>
        </row>
        <row r="82">
          <cell r="J82">
            <v>0</v>
          </cell>
          <cell r="Y82">
            <v>0</v>
          </cell>
          <cell r="Z82">
            <v>0</v>
          </cell>
          <cell r="AA82">
            <v>0</v>
          </cell>
          <cell r="AC82">
            <v>0</v>
          </cell>
          <cell r="AD82" t="str">
            <v>Ino</v>
          </cell>
        </row>
        <row r="83">
          <cell r="J83">
            <v>0</v>
          </cell>
          <cell r="Y83">
            <v>0</v>
          </cell>
          <cell r="Z83">
            <v>0</v>
          </cell>
          <cell r="AA83">
            <v>0</v>
          </cell>
          <cell r="AC83">
            <v>0</v>
          </cell>
          <cell r="AD83" t="str">
            <v>Mat</v>
          </cell>
        </row>
        <row r="84">
          <cell r="J84">
            <v>0</v>
          </cell>
          <cell r="Y84">
            <v>0</v>
          </cell>
          <cell r="Z84">
            <v>0</v>
          </cell>
          <cell r="AA84">
            <v>0</v>
          </cell>
          <cell r="AC84">
            <v>0</v>
          </cell>
          <cell r="AD84" t="str">
            <v>Mat</v>
          </cell>
        </row>
        <row r="85">
          <cell r="J85">
            <v>0</v>
          </cell>
          <cell r="Y85">
            <v>0</v>
          </cell>
          <cell r="Z85">
            <v>0</v>
          </cell>
          <cell r="AA85">
            <v>0</v>
          </cell>
          <cell r="AC85">
            <v>0</v>
          </cell>
          <cell r="AD85" t="str">
            <v>Mat</v>
          </cell>
        </row>
        <row r="86">
          <cell r="J86">
            <v>0</v>
          </cell>
          <cell r="Y86">
            <v>0</v>
          </cell>
          <cell r="Z86">
            <v>0</v>
          </cell>
          <cell r="AA86">
            <v>0</v>
          </cell>
          <cell r="AC86">
            <v>0</v>
          </cell>
          <cell r="AD86" t="str">
            <v>Mat</v>
          </cell>
        </row>
        <row r="87">
          <cell r="J87">
            <v>0</v>
          </cell>
          <cell r="Y87">
            <v>0</v>
          </cell>
          <cell r="Z87">
            <v>0</v>
          </cell>
          <cell r="AA87">
            <v>0</v>
          </cell>
          <cell r="AC87">
            <v>0</v>
          </cell>
          <cell r="AD87" t="str">
            <v>Ino</v>
          </cell>
        </row>
        <row r="88">
          <cell r="J88">
            <v>0</v>
          </cell>
          <cell r="Y88">
            <v>0</v>
          </cell>
          <cell r="Z88">
            <v>0</v>
          </cell>
          <cell r="AA88">
            <v>0</v>
          </cell>
          <cell r="AC88">
            <v>0</v>
          </cell>
          <cell r="AD88" t="str">
            <v>Mat</v>
          </cell>
        </row>
        <row r="89">
          <cell r="J89">
            <v>0</v>
          </cell>
          <cell r="Y89">
            <v>0</v>
          </cell>
          <cell r="Z89">
            <v>0</v>
          </cell>
          <cell r="AA89">
            <v>0</v>
          </cell>
          <cell r="AC89">
            <v>0</v>
          </cell>
          <cell r="AD89" t="str">
            <v>Mat</v>
          </cell>
        </row>
        <row r="90">
          <cell r="J90">
            <v>0</v>
          </cell>
          <cell r="Y90">
            <v>0</v>
          </cell>
          <cell r="Z90">
            <v>0</v>
          </cell>
          <cell r="AA90">
            <v>0</v>
          </cell>
          <cell r="AC90">
            <v>0</v>
          </cell>
          <cell r="AD90">
            <v>0</v>
          </cell>
        </row>
        <row r="91">
          <cell r="J91">
            <v>0</v>
          </cell>
          <cell r="Y91">
            <v>4</v>
          </cell>
          <cell r="Z91">
            <v>0</v>
          </cell>
          <cell r="AA91">
            <v>0</v>
          </cell>
          <cell r="AC91">
            <v>0</v>
          </cell>
          <cell r="AD91">
            <v>0</v>
          </cell>
        </row>
        <row r="92">
          <cell r="J92">
            <v>0</v>
          </cell>
          <cell r="Y92">
            <v>0</v>
          </cell>
          <cell r="Z92">
            <v>0</v>
          </cell>
          <cell r="AA92">
            <v>0</v>
          </cell>
          <cell r="AC92">
            <v>0</v>
          </cell>
          <cell r="AD92">
            <v>0</v>
          </cell>
        </row>
        <row r="93">
          <cell r="J93" t="str">
            <v>Atteint en DS</v>
          </cell>
          <cell r="Y93">
            <v>0</v>
          </cell>
          <cell r="Z93">
            <v>0</v>
          </cell>
          <cell r="AA93">
            <v>0</v>
          </cell>
          <cell r="AC93">
            <v>0</v>
          </cell>
          <cell r="AD93">
            <v>0</v>
          </cell>
        </row>
        <row r="94">
          <cell r="J94">
            <v>3</v>
          </cell>
          <cell r="Y94">
            <v>3</v>
          </cell>
          <cell r="Z94">
            <v>0</v>
          </cell>
          <cell r="AA94">
            <v>0</v>
          </cell>
          <cell r="AC94">
            <v>0</v>
          </cell>
          <cell r="AD94" t="str">
            <v>Wst</v>
          </cell>
        </row>
        <row r="95">
          <cell r="J95">
            <v>0</v>
          </cell>
          <cell r="Y95">
            <v>0</v>
          </cell>
          <cell r="Z95">
            <v>0</v>
          </cell>
          <cell r="AA95">
            <v>0</v>
          </cell>
          <cell r="AC95">
            <v>0</v>
          </cell>
          <cell r="AD95" t="str">
            <v>Ino</v>
          </cell>
        </row>
        <row r="96">
          <cell r="J96">
            <v>0</v>
          </cell>
          <cell r="Y96">
            <v>0</v>
          </cell>
          <cell r="Z96">
            <v>0</v>
          </cell>
          <cell r="AA96">
            <v>0</v>
          </cell>
          <cell r="AC96">
            <v>0</v>
          </cell>
          <cell r="AD96" t="str">
            <v>Wst</v>
          </cell>
        </row>
        <row r="97">
          <cell r="J97">
            <v>1</v>
          </cell>
          <cell r="Y97">
            <v>1</v>
          </cell>
          <cell r="Z97">
            <v>0</v>
          </cell>
          <cell r="AA97">
            <v>0</v>
          </cell>
          <cell r="AC97">
            <v>0</v>
          </cell>
          <cell r="AD97" t="str">
            <v>Wst</v>
          </cell>
        </row>
        <row r="98">
          <cell r="J98">
            <v>0</v>
          </cell>
          <cell r="Y98">
            <v>0</v>
          </cell>
          <cell r="Z98">
            <v>0</v>
          </cell>
          <cell r="AA98">
            <v>0</v>
          </cell>
          <cell r="AC98">
            <v>0</v>
          </cell>
          <cell r="AD98" t="str">
            <v>Wst</v>
          </cell>
        </row>
        <row r="99">
          <cell r="J99">
            <v>0</v>
          </cell>
          <cell r="Y99">
            <v>0</v>
          </cell>
          <cell r="Z99">
            <v>0</v>
          </cell>
          <cell r="AA99">
            <v>0</v>
          </cell>
          <cell r="AC99">
            <v>0</v>
          </cell>
          <cell r="AD99">
            <v>0</v>
          </cell>
        </row>
        <row r="100">
          <cell r="J100">
            <v>0</v>
          </cell>
          <cell r="Y100">
            <v>0</v>
          </cell>
          <cell r="Z100">
            <v>0</v>
          </cell>
          <cell r="AA100">
            <v>0</v>
          </cell>
          <cell r="AC100">
            <v>0</v>
          </cell>
          <cell r="AD100" t="str">
            <v>Wst</v>
          </cell>
        </row>
        <row r="101">
          <cell r="J101">
            <v>0</v>
          </cell>
          <cell r="Y101">
            <v>0</v>
          </cell>
          <cell r="Z101">
            <v>0</v>
          </cell>
          <cell r="AA101">
            <v>0</v>
          </cell>
          <cell r="AC101">
            <v>0</v>
          </cell>
          <cell r="AD101">
            <v>0</v>
          </cell>
        </row>
        <row r="102">
          <cell r="J102">
            <v>0</v>
          </cell>
          <cell r="Y102">
            <v>4</v>
          </cell>
          <cell r="Z102">
            <v>0</v>
          </cell>
          <cell r="AA102">
            <v>0</v>
          </cell>
          <cell r="AC102">
            <v>0</v>
          </cell>
          <cell r="AD102">
            <v>0</v>
          </cell>
        </row>
        <row r="103">
          <cell r="J103">
            <v>0</v>
          </cell>
          <cell r="Y103">
            <v>0</v>
          </cell>
          <cell r="Z103">
            <v>0</v>
          </cell>
          <cell r="AA103">
            <v>0</v>
          </cell>
          <cell r="AC103">
            <v>0</v>
          </cell>
          <cell r="AD103">
            <v>0</v>
          </cell>
        </row>
        <row r="104">
          <cell r="J104" t="str">
            <v>Atteint en DS</v>
          </cell>
          <cell r="Y104">
            <v>0</v>
          </cell>
          <cell r="Z104">
            <v>0</v>
          </cell>
          <cell r="AA104">
            <v>0</v>
          </cell>
          <cell r="AC104">
            <v>0</v>
          </cell>
          <cell r="AD104">
            <v>0</v>
          </cell>
        </row>
        <row r="105">
          <cell r="J105">
            <v>1</v>
          </cell>
          <cell r="Y105">
            <v>1</v>
          </cell>
          <cell r="Z105">
            <v>0</v>
          </cell>
          <cell r="AA105">
            <v>0</v>
          </cell>
          <cell r="AC105">
            <v>0</v>
          </cell>
          <cell r="AD105" t="str">
            <v>LE</v>
          </cell>
        </row>
        <row r="106">
          <cell r="J106">
            <v>1</v>
          </cell>
          <cell r="Y106">
            <v>1</v>
          </cell>
          <cell r="Z106">
            <v>0</v>
          </cell>
          <cell r="AA106">
            <v>0</v>
          </cell>
          <cell r="AC106">
            <v>0</v>
          </cell>
          <cell r="AD106" t="str">
            <v>LE</v>
          </cell>
        </row>
        <row r="107">
          <cell r="J107">
            <v>1</v>
          </cell>
          <cell r="Y107">
            <v>1</v>
          </cell>
          <cell r="Z107">
            <v>0</v>
          </cell>
          <cell r="AA107">
            <v>0</v>
          </cell>
          <cell r="AC107">
            <v>0</v>
          </cell>
          <cell r="AD107" t="str">
            <v>LE</v>
          </cell>
        </row>
        <row r="108">
          <cell r="J108">
            <v>1</v>
          </cell>
          <cell r="Y108">
            <v>1</v>
          </cell>
          <cell r="Z108">
            <v>0</v>
          </cell>
          <cell r="AA108">
            <v>0</v>
          </cell>
          <cell r="AC108">
            <v>0</v>
          </cell>
          <cell r="AD108" t="str">
            <v>LE</v>
          </cell>
        </row>
        <row r="109">
          <cell r="J109">
            <v>0</v>
          </cell>
          <cell r="Y109">
            <v>0</v>
          </cell>
          <cell r="Z109">
            <v>0</v>
          </cell>
          <cell r="AA109">
            <v>0</v>
          </cell>
          <cell r="AC109">
            <v>0</v>
          </cell>
          <cell r="AD109">
            <v>0</v>
          </cell>
        </row>
        <row r="110">
          <cell r="J110">
            <v>0</v>
          </cell>
          <cell r="Y110">
            <v>6</v>
          </cell>
          <cell r="Z110">
            <v>0</v>
          </cell>
          <cell r="AA110">
            <v>0</v>
          </cell>
          <cell r="AC110">
            <v>0</v>
          </cell>
          <cell r="AD110">
            <v>0</v>
          </cell>
        </row>
        <row r="111">
          <cell r="J111">
            <v>0</v>
          </cell>
          <cell r="Y111">
            <v>0</v>
          </cell>
          <cell r="Z111">
            <v>0</v>
          </cell>
          <cell r="AA111">
            <v>0</v>
          </cell>
          <cell r="AC111">
            <v>0</v>
          </cell>
          <cell r="AD111">
            <v>0</v>
          </cell>
        </row>
        <row r="112">
          <cell r="J112" t="str">
            <v>Atteint en DS</v>
          </cell>
          <cell r="Y112">
            <v>0</v>
          </cell>
          <cell r="Z112">
            <v>0</v>
          </cell>
          <cell r="AA112">
            <v>0</v>
          </cell>
          <cell r="AC112">
            <v>0</v>
          </cell>
          <cell r="AD112">
            <v>0</v>
          </cell>
        </row>
        <row r="113">
          <cell r="J113">
            <v>1</v>
          </cell>
          <cell r="Y113">
            <v>1</v>
          </cell>
          <cell r="Z113">
            <v>0</v>
          </cell>
          <cell r="AA113">
            <v>0</v>
          </cell>
          <cell r="AC113">
            <v>0</v>
          </cell>
          <cell r="AD113" t="str">
            <v>Pol</v>
          </cell>
        </row>
        <row r="114">
          <cell r="J114">
            <v>0</v>
          </cell>
          <cell r="Y114">
            <v>0</v>
          </cell>
          <cell r="Z114">
            <v>0</v>
          </cell>
          <cell r="AA114">
            <v>0</v>
          </cell>
          <cell r="AC114">
            <v>0</v>
          </cell>
          <cell r="AD114" t="str">
            <v>Pol</v>
          </cell>
        </row>
        <row r="115">
          <cell r="J115">
            <v>0</v>
          </cell>
          <cell r="Y115">
            <v>0</v>
          </cell>
          <cell r="Z115">
            <v>0</v>
          </cell>
          <cell r="AA115">
            <v>0</v>
          </cell>
          <cell r="AC115">
            <v>0</v>
          </cell>
          <cell r="AD115">
            <v>0</v>
          </cell>
        </row>
        <row r="116">
          <cell r="J116">
            <v>0</v>
          </cell>
          <cell r="Y116">
            <v>0</v>
          </cell>
          <cell r="Z116">
            <v>0</v>
          </cell>
          <cell r="AA116">
            <v>0</v>
          </cell>
          <cell r="AC116">
            <v>0</v>
          </cell>
          <cell r="AD116" t="str">
            <v>Pol</v>
          </cell>
        </row>
        <row r="117">
          <cell r="J117">
            <v>0</v>
          </cell>
          <cell r="Y117">
            <v>0</v>
          </cell>
          <cell r="Z117">
            <v>0</v>
          </cell>
          <cell r="AA117">
            <v>0</v>
          </cell>
          <cell r="AC117">
            <v>0</v>
          </cell>
          <cell r="AD117" t="str">
            <v>Ino</v>
          </cell>
        </row>
        <row r="118">
          <cell r="J118">
            <v>2</v>
          </cell>
          <cell r="Y118">
            <v>2</v>
          </cell>
          <cell r="Z118">
            <v>0</v>
          </cell>
          <cell r="AA118">
            <v>0</v>
          </cell>
          <cell r="AC118">
            <v>0</v>
          </cell>
          <cell r="AD118" t="str">
            <v>Pol</v>
          </cell>
        </row>
        <row r="119">
          <cell r="J119">
            <v>1</v>
          </cell>
          <cell r="Y119">
            <v>1</v>
          </cell>
          <cell r="Z119">
            <v>0</v>
          </cell>
          <cell r="AA119">
            <v>0</v>
          </cell>
          <cell r="AC119">
            <v>0</v>
          </cell>
          <cell r="AD119" t="str">
            <v>Pol</v>
          </cell>
        </row>
        <row r="120">
          <cell r="J120">
            <v>1</v>
          </cell>
          <cell r="Y120">
            <v>1</v>
          </cell>
          <cell r="Z120">
            <v>0</v>
          </cell>
          <cell r="AA120">
            <v>0</v>
          </cell>
          <cell r="AC120">
            <v>0</v>
          </cell>
          <cell r="AD120" t="str">
            <v>Pol</v>
          </cell>
        </row>
        <row r="121">
          <cell r="J121">
            <v>1</v>
          </cell>
          <cell r="Y121">
            <v>1</v>
          </cell>
          <cell r="Z121">
            <v>0</v>
          </cell>
          <cell r="AA121">
            <v>0</v>
          </cell>
          <cell r="AC121">
            <v>0</v>
          </cell>
          <cell r="AD121" t="str">
            <v>Pol</v>
          </cell>
        </row>
        <row r="123">
          <cell r="Y123">
            <v>0</v>
          </cell>
          <cell r="Z123">
            <v>0</v>
          </cell>
          <cell r="AA123">
            <v>0</v>
          </cell>
          <cell r="AC123">
            <v>0</v>
          </cell>
          <cell r="AD123">
            <v>0</v>
          </cell>
        </row>
        <row r="127">
          <cell r="Y127">
            <v>0</v>
          </cell>
          <cell r="Z127">
            <v>0</v>
          </cell>
          <cell r="AA127">
            <v>0</v>
          </cell>
          <cell r="AC127">
            <v>0</v>
          </cell>
          <cell r="AD127">
            <v>0</v>
          </cell>
        </row>
        <row r="128">
          <cell r="Y128">
            <v>0</v>
          </cell>
          <cell r="Z128">
            <v>0</v>
          </cell>
          <cell r="AA128">
            <v>0</v>
          </cell>
          <cell r="AC128">
            <v>0</v>
          </cell>
          <cell r="AD128">
            <v>0</v>
          </cell>
        </row>
        <row r="129">
          <cell r="Y129">
            <v>0</v>
          </cell>
          <cell r="Z129">
            <v>0</v>
          </cell>
          <cell r="AA129">
            <v>0</v>
          </cell>
          <cell r="AC129">
            <v>0</v>
          </cell>
          <cell r="AD129">
            <v>0</v>
          </cell>
        </row>
        <row r="130">
          <cell r="Y130">
            <v>0</v>
          </cell>
          <cell r="Z130">
            <v>0</v>
          </cell>
          <cell r="AA130">
            <v>0</v>
          </cell>
          <cell r="AC130">
            <v>0</v>
          </cell>
          <cell r="AD130">
            <v>0</v>
          </cell>
        </row>
        <row r="131">
          <cell r="Y131">
            <v>0</v>
          </cell>
          <cell r="Z131">
            <v>0</v>
          </cell>
          <cell r="AA131">
            <v>0</v>
          </cell>
          <cell r="AC131">
            <v>0</v>
          </cell>
          <cell r="AD131">
            <v>0</v>
          </cell>
        </row>
        <row r="132">
          <cell r="Y132">
            <v>0</v>
          </cell>
          <cell r="Z132">
            <v>0</v>
          </cell>
          <cell r="AA132">
            <v>0</v>
          </cell>
          <cell r="AC132">
            <v>0</v>
          </cell>
          <cell r="AD132">
            <v>0</v>
          </cell>
        </row>
        <row r="133">
          <cell r="Y133">
            <v>0</v>
          </cell>
          <cell r="Z133">
            <v>0</v>
          </cell>
          <cell r="AA133">
            <v>0</v>
          </cell>
          <cell r="AC133">
            <v>0</v>
          </cell>
          <cell r="AD133">
            <v>0</v>
          </cell>
        </row>
        <row r="134">
          <cell r="Y134">
            <v>0</v>
          </cell>
          <cell r="Z134">
            <v>0</v>
          </cell>
          <cell r="AA134">
            <v>0</v>
          </cell>
          <cell r="AC134">
            <v>0</v>
          </cell>
          <cell r="AD134">
            <v>0</v>
          </cell>
        </row>
        <row r="135">
          <cell r="C135">
            <v>0</v>
          </cell>
          <cell r="Y135">
            <v>0</v>
          </cell>
          <cell r="Z135">
            <v>0</v>
          </cell>
          <cell r="AA135">
            <v>0</v>
          </cell>
          <cell r="AC135">
            <v>0</v>
          </cell>
          <cell r="AD135">
            <v>0</v>
          </cell>
        </row>
        <row r="136">
          <cell r="Y136">
            <v>0</v>
          </cell>
          <cell r="Z136">
            <v>0</v>
          </cell>
          <cell r="AA136">
            <v>0</v>
          </cell>
          <cell r="AC136">
            <v>0</v>
          </cell>
          <cell r="AD136">
            <v>0</v>
          </cell>
        </row>
        <row r="137">
          <cell r="Y137">
            <v>0</v>
          </cell>
          <cell r="Z137">
            <v>0</v>
          </cell>
          <cell r="AA137">
            <v>0</v>
          </cell>
          <cell r="AC137">
            <v>0</v>
          </cell>
          <cell r="AD137">
            <v>0</v>
          </cell>
        </row>
        <row r="138">
          <cell r="Y138">
            <v>0</v>
          </cell>
          <cell r="Z138">
            <v>0</v>
          </cell>
          <cell r="AA138">
            <v>0</v>
          </cell>
          <cell r="AC138">
            <v>0</v>
          </cell>
          <cell r="AD138">
            <v>0</v>
          </cell>
        </row>
        <row r="139">
          <cell r="Y139">
            <v>0</v>
          </cell>
          <cell r="Z139">
            <v>0</v>
          </cell>
          <cell r="AA139">
            <v>0</v>
          </cell>
          <cell r="AC139">
            <v>0</v>
          </cell>
          <cell r="AD139">
            <v>0</v>
          </cell>
        </row>
        <row r="140">
          <cell r="Y140">
            <v>0</v>
          </cell>
          <cell r="Z140">
            <v>0</v>
          </cell>
          <cell r="AA140">
            <v>0</v>
          </cell>
          <cell r="AC140">
            <v>0</v>
          </cell>
          <cell r="AD140">
            <v>0</v>
          </cell>
        </row>
        <row r="141">
          <cell r="Y141">
            <v>0</v>
          </cell>
          <cell r="Z141">
            <v>0</v>
          </cell>
          <cell r="AA141">
            <v>0</v>
          </cell>
          <cell r="AC141">
            <v>0</v>
          </cell>
          <cell r="AD141">
            <v>0</v>
          </cell>
        </row>
        <row r="142">
          <cell r="Y142">
            <v>0</v>
          </cell>
          <cell r="Z142">
            <v>0</v>
          </cell>
          <cell r="AA142">
            <v>0</v>
          </cell>
          <cell r="AC142">
            <v>0</v>
          </cell>
          <cell r="AD142">
            <v>0</v>
          </cell>
        </row>
        <row r="143">
          <cell r="Y143">
            <v>0</v>
          </cell>
          <cell r="Z143">
            <v>0</v>
          </cell>
          <cell r="AA143">
            <v>0</v>
          </cell>
          <cell r="AC143">
            <v>0</v>
          </cell>
          <cell r="AD143">
            <v>0</v>
          </cell>
        </row>
        <row r="144">
          <cell r="Y144">
            <v>0</v>
          </cell>
          <cell r="Z144">
            <v>0</v>
          </cell>
          <cell r="AA144">
            <v>0</v>
          </cell>
          <cell r="AC144">
            <v>0</v>
          </cell>
          <cell r="AD144">
            <v>0</v>
          </cell>
        </row>
        <row r="145">
          <cell r="Y145">
            <v>0</v>
          </cell>
          <cell r="Z145">
            <v>0</v>
          </cell>
          <cell r="AA145">
            <v>0</v>
          </cell>
          <cell r="AC145">
            <v>0</v>
          </cell>
          <cell r="AD145">
            <v>0</v>
          </cell>
        </row>
        <row r="146">
          <cell r="Y146">
            <v>0</v>
          </cell>
          <cell r="Z146">
            <v>0</v>
          </cell>
          <cell r="AA146">
            <v>0</v>
          </cell>
          <cell r="AC146">
            <v>0</v>
          </cell>
          <cell r="AD146">
            <v>0</v>
          </cell>
        </row>
        <row r="147">
          <cell r="Y147">
            <v>0</v>
          </cell>
          <cell r="Z147">
            <v>0</v>
          </cell>
          <cell r="AA147">
            <v>0</v>
          </cell>
          <cell r="AC147">
            <v>0</v>
          </cell>
          <cell r="AD147">
            <v>0</v>
          </cell>
        </row>
        <row r="148">
          <cell r="Y148">
            <v>0</v>
          </cell>
          <cell r="Z148">
            <v>0</v>
          </cell>
          <cell r="AA148">
            <v>0</v>
          </cell>
          <cell r="AC148">
            <v>0</v>
          </cell>
          <cell r="AD148">
            <v>0</v>
          </cell>
        </row>
        <row r="149">
          <cell r="Y149">
            <v>0</v>
          </cell>
          <cell r="Z149">
            <v>0</v>
          </cell>
          <cell r="AA149">
            <v>0</v>
          </cell>
          <cell r="AC149">
            <v>0</v>
          </cell>
          <cell r="AD149">
            <v>0</v>
          </cell>
        </row>
        <row r="150">
          <cell r="Y150">
            <v>0</v>
          </cell>
          <cell r="Z150">
            <v>0</v>
          </cell>
          <cell r="AA150">
            <v>0</v>
          </cell>
          <cell r="AC150">
            <v>0</v>
          </cell>
          <cell r="AD150">
            <v>0</v>
          </cell>
        </row>
        <row r="151">
          <cell r="Y151">
            <v>0</v>
          </cell>
          <cell r="Z151">
            <v>0</v>
          </cell>
          <cell r="AA151">
            <v>0</v>
          </cell>
          <cell r="AC151">
            <v>0</v>
          </cell>
          <cell r="AD151">
            <v>0</v>
          </cell>
        </row>
        <row r="152">
          <cell r="Y152">
            <v>0</v>
          </cell>
          <cell r="Z152">
            <v>0</v>
          </cell>
          <cell r="AA152">
            <v>0</v>
          </cell>
          <cell r="AC152">
            <v>0</v>
          </cell>
          <cell r="AD152">
            <v>0</v>
          </cell>
        </row>
        <row r="153">
          <cell r="Y153">
            <v>0</v>
          </cell>
          <cell r="Z153">
            <v>0</v>
          </cell>
          <cell r="AA153">
            <v>0</v>
          </cell>
          <cell r="AC153">
            <v>0</v>
          </cell>
          <cell r="AD153">
            <v>0</v>
          </cell>
        </row>
        <row r="154">
          <cell r="Y154">
            <v>0</v>
          </cell>
          <cell r="Z154">
            <v>0</v>
          </cell>
          <cell r="AA154">
            <v>0</v>
          </cell>
          <cell r="AC154">
            <v>0</v>
          </cell>
          <cell r="AD154">
            <v>0</v>
          </cell>
        </row>
        <row r="155">
          <cell r="Y155">
            <v>0</v>
          </cell>
          <cell r="Z155">
            <v>0</v>
          </cell>
          <cell r="AA155">
            <v>0</v>
          </cell>
          <cell r="AC155">
            <v>0</v>
          </cell>
          <cell r="AD155">
            <v>0</v>
          </cell>
        </row>
        <row r="156">
          <cell r="Y156">
            <v>0</v>
          </cell>
          <cell r="Z156">
            <v>0</v>
          </cell>
          <cell r="AA156">
            <v>0</v>
          </cell>
          <cell r="AC156">
            <v>0</v>
          </cell>
          <cell r="AD156">
            <v>0</v>
          </cell>
        </row>
        <row r="157">
          <cell r="Y157">
            <v>0</v>
          </cell>
          <cell r="Z157">
            <v>0</v>
          </cell>
          <cell r="AA157">
            <v>0</v>
          </cell>
          <cell r="AC157">
            <v>0</v>
          </cell>
          <cell r="AD157">
            <v>0</v>
          </cell>
        </row>
        <row r="158">
          <cell r="Y158">
            <v>0</v>
          </cell>
          <cell r="Z158">
            <v>0</v>
          </cell>
          <cell r="AA158">
            <v>0</v>
          </cell>
          <cell r="AC158">
            <v>0</v>
          </cell>
          <cell r="AD158">
            <v>0</v>
          </cell>
        </row>
        <row r="159">
          <cell r="Y159">
            <v>0</v>
          </cell>
          <cell r="Z159">
            <v>0</v>
          </cell>
          <cell r="AA159">
            <v>0</v>
          </cell>
          <cell r="AC159">
            <v>0</v>
          </cell>
          <cell r="AD159">
            <v>0</v>
          </cell>
        </row>
        <row r="160">
          <cell r="Y160">
            <v>0</v>
          </cell>
          <cell r="Z160">
            <v>0</v>
          </cell>
          <cell r="AA160">
            <v>0</v>
          </cell>
          <cell r="AC160">
            <v>0</v>
          </cell>
          <cell r="AD160">
            <v>0</v>
          </cell>
        </row>
        <row r="161">
          <cell r="Y161">
            <v>0</v>
          </cell>
          <cell r="Z161">
            <v>0</v>
          </cell>
          <cell r="AA161">
            <v>0</v>
          </cell>
          <cell r="AC161">
            <v>0</v>
          </cell>
          <cell r="AD161">
            <v>0</v>
          </cell>
        </row>
        <row r="162">
          <cell r="Y162">
            <v>0</v>
          </cell>
          <cell r="Z162">
            <v>0</v>
          </cell>
          <cell r="AA162">
            <v>0</v>
          </cell>
          <cell r="AC162">
            <v>0</v>
          </cell>
          <cell r="AD162">
            <v>0</v>
          </cell>
        </row>
        <row r="163">
          <cell r="Y163">
            <v>0</v>
          </cell>
          <cell r="Z163">
            <v>0</v>
          </cell>
          <cell r="AA163">
            <v>0</v>
          </cell>
          <cell r="AC163">
            <v>0</v>
          </cell>
          <cell r="AD163">
            <v>0</v>
          </cell>
        </row>
        <row r="164">
          <cell r="Y164">
            <v>0</v>
          </cell>
          <cell r="Z164">
            <v>0</v>
          </cell>
          <cell r="AA164">
            <v>0</v>
          </cell>
          <cell r="AC164">
            <v>0</v>
          </cell>
          <cell r="AD164">
            <v>0</v>
          </cell>
        </row>
        <row r="165">
          <cell r="Y165">
            <v>0</v>
          </cell>
          <cell r="Z165">
            <v>0</v>
          </cell>
          <cell r="AA165">
            <v>0</v>
          </cell>
          <cell r="AC165">
            <v>0</v>
          </cell>
          <cell r="AD165">
            <v>0</v>
          </cell>
        </row>
        <row r="166">
          <cell r="Y166">
            <v>0</v>
          </cell>
          <cell r="Z166">
            <v>0</v>
          </cell>
          <cell r="AA166">
            <v>0</v>
          </cell>
          <cell r="AC166">
            <v>0</v>
          </cell>
          <cell r="AD166">
            <v>0</v>
          </cell>
        </row>
        <row r="167">
          <cell r="Y167">
            <v>0</v>
          </cell>
          <cell r="Z167">
            <v>0</v>
          </cell>
          <cell r="AA167">
            <v>0</v>
          </cell>
          <cell r="AC167">
            <v>0</v>
          </cell>
          <cell r="AD167">
            <v>0</v>
          </cell>
        </row>
        <row r="168">
          <cell r="Y168">
            <v>0</v>
          </cell>
          <cell r="Z168">
            <v>0</v>
          </cell>
          <cell r="AA168">
            <v>0</v>
          </cell>
          <cell r="AC168">
            <v>0</v>
          </cell>
          <cell r="AD168">
            <v>0</v>
          </cell>
        </row>
        <row r="169">
          <cell r="Y169">
            <v>0</v>
          </cell>
          <cell r="Z169">
            <v>0</v>
          </cell>
          <cell r="AA169">
            <v>0</v>
          </cell>
          <cell r="AC169">
            <v>0</v>
          </cell>
          <cell r="AD169">
            <v>0</v>
          </cell>
        </row>
        <row r="170">
          <cell r="Y170">
            <v>0</v>
          </cell>
          <cell r="Z170">
            <v>0</v>
          </cell>
          <cell r="AA170">
            <v>0</v>
          </cell>
          <cell r="AC170">
            <v>0</v>
          </cell>
          <cell r="AD170">
            <v>0</v>
          </cell>
        </row>
        <row r="171">
          <cell r="Y171">
            <v>0</v>
          </cell>
          <cell r="Z171">
            <v>0</v>
          </cell>
          <cell r="AA171">
            <v>0</v>
          </cell>
          <cell r="AC171">
            <v>0</v>
          </cell>
          <cell r="AD171">
            <v>0</v>
          </cell>
        </row>
        <row r="172">
          <cell r="Y172">
            <v>0</v>
          </cell>
          <cell r="Z172">
            <v>0</v>
          </cell>
          <cell r="AA172">
            <v>0</v>
          </cell>
          <cell r="AC172">
            <v>0</v>
          </cell>
          <cell r="AD172">
            <v>0</v>
          </cell>
        </row>
        <row r="173">
          <cell r="Y173">
            <v>0</v>
          </cell>
          <cell r="Z173">
            <v>0</v>
          </cell>
          <cell r="AA173">
            <v>0</v>
          </cell>
          <cell r="AC173">
            <v>0</v>
          </cell>
          <cell r="AD173">
            <v>0</v>
          </cell>
        </row>
        <row r="174">
          <cell r="Y174">
            <v>0</v>
          </cell>
          <cell r="Z174">
            <v>0</v>
          </cell>
          <cell r="AA174">
            <v>0</v>
          </cell>
          <cell r="AC174">
            <v>0</v>
          </cell>
          <cell r="AD174">
            <v>0</v>
          </cell>
        </row>
        <row r="175">
          <cell r="Y175">
            <v>0</v>
          </cell>
          <cell r="Z175">
            <v>0</v>
          </cell>
          <cell r="AA175">
            <v>0</v>
          </cell>
          <cell r="AC175">
            <v>0</v>
          </cell>
          <cell r="AD175">
            <v>0</v>
          </cell>
        </row>
        <row r="176">
          <cell r="Y176">
            <v>0</v>
          </cell>
          <cell r="Z176">
            <v>0</v>
          </cell>
          <cell r="AA176">
            <v>0</v>
          </cell>
          <cell r="AC176">
            <v>0</v>
          </cell>
          <cell r="AD176">
            <v>0</v>
          </cell>
        </row>
        <row r="177">
          <cell r="Y177">
            <v>0</v>
          </cell>
          <cell r="Z177">
            <v>0</v>
          </cell>
          <cell r="AA177">
            <v>0</v>
          </cell>
          <cell r="AC177">
            <v>0</v>
          </cell>
          <cell r="AD177">
            <v>0</v>
          </cell>
        </row>
        <row r="178">
          <cell r="Y178">
            <v>0</v>
          </cell>
          <cell r="Z178">
            <v>0</v>
          </cell>
          <cell r="AA178">
            <v>0</v>
          </cell>
          <cell r="AC178">
            <v>0</v>
          </cell>
          <cell r="AD178">
            <v>0</v>
          </cell>
        </row>
        <row r="179">
          <cell r="Y179">
            <v>0</v>
          </cell>
          <cell r="Z179">
            <v>0</v>
          </cell>
          <cell r="AA179">
            <v>0</v>
          </cell>
          <cell r="AC179">
            <v>0</v>
          </cell>
          <cell r="AD179">
            <v>0</v>
          </cell>
        </row>
        <row r="180">
          <cell r="Y180">
            <v>0</v>
          </cell>
          <cell r="Z180">
            <v>0</v>
          </cell>
          <cell r="AA180">
            <v>0</v>
          </cell>
          <cell r="AC180">
            <v>0</v>
          </cell>
          <cell r="AD180">
            <v>0</v>
          </cell>
        </row>
        <row r="181">
          <cell r="Y181">
            <v>0</v>
          </cell>
          <cell r="Z181">
            <v>0</v>
          </cell>
          <cell r="AA181">
            <v>0</v>
          </cell>
          <cell r="AC181">
            <v>0</v>
          </cell>
          <cell r="AD181">
            <v>0</v>
          </cell>
        </row>
        <row r="182">
          <cell r="Y182">
            <v>0</v>
          </cell>
          <cell r="Z182">
            <v>0</v>
          </cell>
          <cell r="AA182">
            <v>0</v>
          </cell>
          <cell r="AC182">
            <v>0</v>
          </cell>
          <cell r="AD182">
            <v>0</v>
          </cell>
        </row>
        <row r="183">
          <cell r="Y183">
            <v>0</v>
          </cell>
          <cell r="Z183">
            <v>0</v>
          </cell>
          <cell r="AA183">
            <v>0</v>
          </cell>
          <cell r="AC183">
            <v>0</v>
          </cell>
          <cell r="AD183">
            <v>0</v>
          </cell>
        </row>
        <row r="184">
          <cell r="Y184">
            <v>0</v>
          </cell>
          <cell r="Z184">
            <v>0</v>
          </cell>
          <cell r="AA184">
            <v>0</v>
          </cell>
          <cell r="AC184">
            <v>0</v>
          </cell>
          <cell r="AD184">
            <v>0</v>
          </cell>
        </row>
        <row r="185">
          <cell r="Y185">
            <v>0</v>
          </cell>
          <cell r="Z185">
            <v>0</v>
          </cell>
          <cell r="AA185">
            <v>0</v>
          </cell>
          <cell r="AC185">
            <v>0</v>
          </cell>
          <cell r="AD185">
            <v>0</v>
          </cell>
        </row>
        <row r="186">
          <cell r="Y186">
            <v>0</v>
          </cell>
          <cell r="Z186">
            <v>0</v>
          </cell>
          <cell r="AA186">
            <v>0</v>
          </cell>
          <cell r="AC186">
            <v>0</v>
          </cell>
          <cell r="AD186">
            <v>0</v>
          </cell>
        </row>
        <row r="187">
          <cell r="Y187">
            <v>0</v>
          </cell>
          <cell r="Z187">
            <v>0</v>
          </cell>
          <cell r="AA187">
            <v>0</v>
          </cell>
          <cell r="AC187">
            <v>0</v>
          </cell>
          <cell r="AD187">
            <v>0</v>
          </cell>
        </row>
        <row r="188">
          <cell r="Y188">
            <v>0</v>
          </cell>
          <cell r="Z188">
            <v>0</v>
          </cell>
          <cell r="AA188">
            <v>0</v>
          </cell>
          <cell r="AC188">
            <v>0</v>
          </cell>
          <cell r="AD188">
            <v>0</v>
          </cell>
        </row>
        <row r="189">
          <cell r="Y189">
            <v>0</v>
          </cell>
          <cell r="Z189">
            <v>0</v>
          </cell>
          <cell r="AA189">
            <v>0</v>
          </cell>
          <cell r="AC189">
            <v>0</v>
          </cell>
          <cell r="AD189">
            <v>0</v>
          </cell>
        </row>
        <row r="190">
          <cell r="Y190">
            <v>0</v>
          </cell>
          <cell r="Z190">
            <v>0</v>
          </cell>
          <cell r="AA190">
            <v>0</v>
          </cell>
          <cell r="AC190">
            <v>0</v>
          </cell>
          <cell r="AD190">
            <v>0</v>
          </cell>
        </row>
        <row r="191">
          <cell r="Y191">
            <v>0</v>
          </cell>
          <cell r="Z191">
            <v>0</v>
          </cell>
          <cell r="AA191">
            <v>0</v>
          </cell>
          <cell r="AC191">
            <v>0</v>
          </cell>
          <cell r="AD191">
            <v>0</v>
          </cell>
        </row>
        <row r="192">
          <cell r="Y192">
            <v>0</v>
          </cell>
          <cell r="Z192">
            <v>0</v>
          </cell>
          <cell r="AA192">
            <v>0</v>
          </cell>
          <cell r="AC192">
            <v>0</v>
          </cell>
          <cell r="AD192">
            <v>0</v>
          </cell>
        </row>
        <row r="193">
          <cell r="Y193">
            <v>0</v>
          </cell>
          <cell r="Z193">
            <v>0</v>
          </cell>
          <cell r="AA193">
            <v>0</v>
          </cell>
          <cell r="AC193">
            <v>0</v>
          </cell>
          <cell r="AD193">
            <v>0</v>
          </cell>
        </row>
        <row r="194">
          <cell r="Y194">
            <v>0</v>
          </cell>
          <cell r="Z194">
            <v>0</v>
          </cell>
          <cell r="AA194">
            <v>0</v>
          </cell>
          <cell r="AC194">
            <v>0</v>
          </cell>
          <cell r="AD194">
            <v>0</v>
          </cell>
        </row>
        <row r="195">
          <cell r="Y195">
            <v>0</v>
          </cell>
          <cell r="Z195">
            <v>0</v>
          </cell>
          <cell r="AA195">
            <v>0</v>
          </cell>
          <cell r="AC195">
            <v>0</v>
          </cell>
          <cell r="AD195">
            <v>0</v>
          </cell>
        </row>
        <row r="196">
          <cell r="Y196">
            <v>0</v>
          </cell>
          <cell r="Z196">
            <v>0</v>
          </cell>
          <cell r="AA196">
            <v>0</v>
          </cell>
          <cell r="AC196">
            <v>0</v>
          </cell>
          <cell r="AD196">
            <v>0</v>
          </cell>
        </row>
        <row r="197">
          <cell r="Y197">
            <v>0</v>
          </cell>
          <cell r="Z197">
            <v>0</v>
          </cell>
          <cell r="AA197">
            <v>0</v>
          </cell>
          <cell r="AC197">
            <v>0</v>
          </cell>
          <cell r="AD197">
            <v>0</v>
          </cell>
        </row>
        <row r="198">
          <cell r="Y198">
            <v>0</v>
          </cell>
          <cell r="Z198">
            <v>0</v>
          </cell>
          <cell r="AA198">
            <v>0</v>
          </cell>
          <cell r="AC198">
            <v>0</v>
          </cell>
          <cell r="AD198">
            <v>0</v>
          </cell>
        </row>
        <row r="199">
          <cell r="Y199">
            <v>0</v>
          </cell>
          <cell r="Z199">
            <v>0</v>
          </cell>
          <cell r="AA199">
            <v>0</v>
          </cell>
          <cell r="AC199">
            <v>0</v>
          </cell>
          <cell r="AD199">
            <v>0</v>
          </cell>
        </row>
        <row r="200">
          <cell r="Y200">
            <v>0</v>
          </cell>
          <cell r="Z200">
            <v>0</v>
          </cell>
          <cell r="AA200">
            <v>0</v>
          </cell>
          <cell r="AC200">
            <v>0</v>
          </cell>
          <cell r="AD200">
            <v>0</v>
          </cell>
        </row>
        <row r="201">
          <cell r="Y201">
            <v>0</v>
          </cell>
          <cell r="Z201">
            <v>0</v>
          </cell>
          <cell r="AA201">
            <v>0</v>
          </cell>
          <cell r="AC201">
            <v>0</v>
          </cell>
          <cell r="AD201">
            <v>0</v>
          </cell>
        </row>
        <row r="202">
          <cell r="Y202">
            <v>0</v>
          </cell>
          <cell r="Z202">
            <v>0</v>
          </cell>
          <cell r="AA202">
            <v>0</v>
          </cell>
          <cell r="AC202">
            <v>0</v>
          </cell>
          <cell r="AD202">
            <v>0</v>
          </cell>
        </row>
        <row r="203">
          <cell r="Y203">
            <v>0</v>
          </cell>
          <cell r="Z203">
            <v>0</v>
          </cell>
          <cell r="AA203">
            <v>0</v>
          </cell>
          <cell r="AC203">
            <v>0</v>
          </cell>
          <cell r="AD203">
            <v>0</v>
          </cell>
        </row>
        <row r="204">
          <cell r="Y204">
            <v>0</v>
          </cell>
          <cell r="Z204">
            <v>0</v>
          </cell>
          <cell r="AA204">
            <v>0</v>
          </cell>
          <cell r="AC204">
            <v>0</v>
          </cell>
          <cell r="AD204">
            <v>0</v>
          </cell>
        </row>
        <row r="205">
          <cell r="Y205">
            <v>0</v>
          </cell>
          <cell r="Z205">
            <v>0</v>
          </cell>
          <cell r="AA205">
            <v>0</v>
          </cell>
          <cell r="AC205">
            <v>0</v>
          </cell>
          <cell r="AD205">
            <v>0</v>
          </cell>
        </row>
        <row r="206">
          <cell r="Y206">
            <v>0</v>
          </cell>
          <cell r="Z206">
            <v>0</v>
          </cell>
          <cell r="AA206">
            <v>0</v>
          </cell>
          <cell r="AC206">
            <v>0</v>
          </cell>
          <cell r="AD206">
            <v>0</v>
          </cell>
        </row>
        <row r="207">
          <cell r="Y207">
            <v>0</v>
          </cell>
          <cell r="Z207">
            <v>0</v>
          </cell>
          <cell r="AA207">
            <v>0</v>
          </cell>
          <cell r="AC207">
            <v>0</v>
          </cell>
          <cell r="AD207">
            <v>0</v>
          </cell>
        </row>
        <row r="208">
          <cell r="Y208">
            <v>0</v>
          </cell>
          <cell r="Z208">
            <v>0</v>
          </cell>
          <cell r="AA208">
            <v>0</v>
          </cell>
          <cell r="AC208">
            <v>0</v>
          </cell>
          <cell r="AD208">
            <v>0</v>
          </cell>
        </row>
        <row r="209">
          <cell r="Y209">
            <v>0</v>
          </cell>
          <cell r="Z209">
            <v>0</v>
          </cell>
          <cell r="AA209">
            <v>0</v>
          </cell>
          <cell r="AC209">
            <v>0</v>
          </cell>
          <cell r="AD209">
            <v>0</v>
          </cell>
        </row>
        <row r="210">
          <cell r="Y210">
            <v>0</v>
          </cell>
          <cell r="Z210">
            <v>0</v>
          </cell>
          <cell r="AA210">
            <v>0</v>
          </cell>
          <cell r="AC210">
            <v>0</v>
          </cell>
          <cell r="AD210">
            <v>0</v>
          </cell>
        </row>
        <row r="211">
          <cell r="Y211">
            <v>0</v>
          </cell>
          <cell r="Z211">
            <v>0</v>
          </cell>
          <cell r="AA211">
            <v>0</v>
          </cell>
          <cell r="AC211">
            <v>0</v>
          </cell>
          <cell r="AD211">
            <v>0</v>
          </cell>
        </row>
        <row r="212">
          <cell r="Y212">
            <v>0</v>
          </cell>
          <cell r="Z212">
            <v>0</v>
          </cell>
          <cell r="AA212">
            <v>0</v>
          </cell>
          <cell r="AC212">
            <v>0</v>
          </cell>
          <cell r="AD212">
            <v>0</v>
          </cell>
        </row>
        <row r="213">
          <cell r="Y213">
            <v>0</v>
          </cell>
          <cell r="Z213">
            <v>0</v>
          </cell>
          <cell r="AA213">
            <v>0</v>
          </cell>
          <cell r="AC213">
            <v>0</v>
          </cell>
          <cell r="AD213">
            <v>0</v>
          </cell>
        </row>
        <row r="214">
          <cell r="Y214">
            <v>0</v>
          </cell>
          <cell r="Z214">
            <v>0</v>
          </cell>
          <cell r="AA214">
            <v>0</v>
          </cell>
          <cell r="AC214">
            <v>0</v>
          </cell>
          <cell r="AD214">
            <v>0</v>
          </cell>
        </row>
        <row r="215">
          <cell r="Y215">
            <v>0</v>
          </cell>
          <cell r="Z215">
            <v>0</v>
          </cell>
          <cell r="AA215">
            <v>0</v>
          </cell>
          <cell r="AC215">
            <v>0</v>
          </cell>
          <cell r="AD215">
            <v>0</v>
          </cell>
        </row>
        <row r="216">
          <cell r="Y216">
            <v>0</v>
          </cell>
          <cell r="Z216">
            <v>0</v>
          </cell>
          <cell r="AA216">
            <v>0</v>
          </cell>
          <cell r="AC216">
            <v>0</v>
          </cell>
          <cell r="AD216">
            <v>0</v>
          </cell>
        </row>
        <row r="217">
          <cell r="Y217">
            <v>0</v>
          </cell>
          <cell r="Z217">
            <v>0</v>
          </cell>
          <cell r="AA217">
            <v>0</v>
          </cell>
          <cell r="AC217">
            <v>0</v>
          </cell>
          <cell r="AD217">
            <v>0</v>
          </cell>
        </row>
        <row r="218">
          <cell r="Y218">
            <v>0</v>
          </cell>
          <cell r="Z218">
            <v>0</v>
          </cell>
          <cell r="AA218">
            <v>0</v>
          </cell>
          <cell r="AC218">
            <v>0</v>
          </cell>
          <cell r="AD218">
            <v>0</v>
          </cell>
        </row>
        <row r="219">
          <cell r="Y219">
            <v>0</v>
          </cell>
          <cell r="Z219">
            <v>0</v>
          </cell>
          <cell r="AA219">
            <v>0</v>
          </cell>
          <cell r="AC219">
            <v>0</v>
          </cell>
          <cell r="AD219">
            <v>0</v>
          </cell>
        </row>
        <row r="220">
          <cell r="Y220">
            <v>0</v>
          </cell>
          <cell r="Z220">
            <v>0</v>
          </cell>
          <cell r="AA220">
            <v>0</v>
          </cell>
          <cell r="AC220">
            <v>0</v>
          </cell>
          <cell r="AD220">
            <v>0</v>
          </cell>
        </row>
        <row r="221">
          <cell r="Y221">
            <v>0</v>
          </cell>
          <cell r="Z221">
            <v>0</v>
          </cell>
          <cell r="AA221">
            <v>0</v>
          </cell>
          <cell r="AC221">
            <v>0</v>
          </cell>
          <cell r="AD221">
            <v>0</v>
          </cell>
        </row>
        <row r="222">
          <cell r="Y222">
            <v>0</v>
          </cell>
          <cell r="Z222">
            <v>0</v>
          </cell>
          <cell r="AA222">
            <v>0</v>
          </cell>
          <cell r="AC222">
            <v>0</v>
          </cell>
          <cell r="AD222">
            <v>0</v>
          </cell>
        </row>
        <row r="223">
          <cell r="Y223">
            <v>0</v>
          </cell>
          <cell r="Z223">
            <v>0</v>
          </cell>
          <cell r="AA223">
            <v>0</v>
          </cell>
          <cell r="AC223">
            <v>0</v>
          </cell>
          <cell r="AD223">
            <v>0</v>
          </cell>
        </row>
        <row r="224">
          <cell r="Y224">
            <v>0</v>
          </cell>
          <cell r="Z224">
            <v>0</v>
          </cell>
          <cell r="AA224">
            <v>0</v>
          </cell>
          <cell r="AC224">
            <v>0</v>
          </cell>
          <cell r="AD224">
            <v>0</v>
          </cell>
        </row>
        <row r="225">
          <cell r="Y225">
            <v>0</v>
          </cell>
          <cell r="Z225">
            <v>0</v>
          </cell>
          <cell r="AA225">
            <v>0</v>
          </cell>
          <cell r="AC225">
            <v>0</v>
          </cell>
          <cell r="AD225">
            <v>0</v>
          </cell>
        </row>
        <row r="226">
          <cell r="Y226">
            <v>0</v>
          </cell>
          <cell r="Z226">
            <v>0</v>
          </cell>
          <cell r="AA226">
            <v>0</v>
          </cell>
          <cell r="AC226">
            <v>0</v>
          </cell>
          <cell r="AD226">
            <v>0</v>
          </cell>
        </row>
        <row r="227">
          <cell r="Y227">
            <v>0</v>
          </cell>
          <cell r="Z227">
            <v>0</v>
          </cell>
          <cell r="AA227">
            <v>0</v>
          </cell>
          <cell r="AC227">
            <v>0</v>
          </cell>
          <cell r="AD227">
            <v>0</v>
          </cell>
        </row>
        <row r="228">
          <cell r="Y228">
            <v>0</v>
          </cell>
          <cell r="Z228">
            <v>0</v>
          </cell>
          <cell r="AA228">
            <v>0</v>
          </cell>
          <cell r="AC228">
            <v>0</v>
          </cell>
          <cell r="AD228">
            <v>0</v>
          </cell>
        </row>
        <row r="229">
          <cell r="Y229">
            <v>0</v>
          </cell>
          <cell r="Z229">
            <v>0</v>
          </cell>
          <cell r="AA229">
            <v>0</v>
          </cell>
          <cell r="AC229">
            <v>0</v>
          </cell>
          <cell r="AD229">
            <v>0</v>
          </cell>
        </row>
        <row r="230">
          <cell r="Y230">
            <v>0</v>
          </cell>
          <cell r="Z230">
            <v>0</v>
          </cell>
          <cell r="AA230">
            <v>0</v>
          </cell>
          <cell r="AC230">
            <v>0</v>
          </cell>
          <cell r="AD230">
            <v>0</v>
          </cell>
        </row>
        <row r="231">
          <cell r="Y231">
            <v>0</v>
          </cell>
          <cell r="Z231">
            <v>0</v>
          </cell>
          <cell r="AA231">
            <v>0</v>
          </cell>
          <cell r="AC231">
            <v>0</v>
          </cell>
          <cell r="AD231">
            <v>0</v>
          </cell>
        </row>
        <row r="232">
          <cell r="Y232">
            <v>0</v>
          </cell>
          <cell r="Z232">
            <v>0</v>
          </cell>
          <cell r="AA232">
            <v>0</v>
          </cell>
          <cell r="AC232">
            <v>0</v>
          </cell>
          <cell r="AD232">
            <v>0</v>
          </cell>
        </row>
        <row r="233">
          <cell r="Y233">
            <v>0</v>
          </cell>
          <cell r="Z233">
            <v>0</v>
          </cell>
          <cell r="AA233">
            <v>0</v>
          </cell>
          <cell r="AC233">
            <v>0</v>
          </cell>
          <cell r="AD233">
            <v>0</v>
          </cell>
        </row>
        <row r="234">
          <cell r="Y234">
            <v>0</v>
          </cell>
          <cell r="Z234">
            <v>0</v>
          </cell>
          <cell r="AA234">
            <v>0</v>
          </cell>
          <cell r="AC234">
            <v>0</v>
          </cell>
          <cell r="AD234">
            <v>0</v>
          </cell>
        </row>
        <row r="235">
          <cell r="Y235">
            <v>0</v>
          </cell>
          <cell r="Z235">
            <v>0</v>
          </cell>
          <cell r="AA235">
            <v>0</v>
          </cell>
          <cell r="AC235">
            <v>0</v>
          </cell>
          <cell r="AD235">
            <v>0</v>
          </cell>
        </row>
        <row r="236">
          <cell r="Y236">
            <v>0</v>
          </cell>
          <cell r="Z236">
            <v>0</v>
          </cell>
          <cell r="AA236">
            <v>0</v>
          </cell>
          <cell r="AC236">
            <v>0</v>
          </cell>
          <cell r="AD236">
            <v>0</v>
          </cell>
        </row>
        <row r="237">
          <cell r="Y237">
            <v>0</v>
          </cell>
          <cell r="Z237">
            <v>0</v>
          </cell>
          <cell r="AA237">
            <v>0</v>
          </cell>
          <cell r="AC237">
            <v>0</v>
          </cell>
          <cell r="AD237">
            <v>0</v>
          </cell>
        </row>
        <row r="238">
          <cell r="Y238">
            <v>0</v>
          </cell>
          <cell r="Z238">
            <v>0</v>
          </cell>
          <cell r="AA238">
            <v>0</v>
          </cell>
          <cell r="AC238">
            <v>0</v>
          </cell>
          <cell r="AD238">
            <v>0</v>
          </cell>
        </row>
        <row r="239">
          <cell r="Y239">
            <v>0</v>
          </cell>
          <cell r="Z239">
            <v>0</v>
          </cell>
          <cell r="AA239">
            <v>0</v>
          </cell>
          <cell r="AC239">
            <v>0</v>
          </cell>
          <cell r="AD239">
            <v>0</v>
          </cell>
        </row>
        <row r="240">
          <cell r="Y240">
            <v>0</v>
          </cell>
          <cell r="Z240">
            <v>0</v>
          </cell>
          <cell r="AA240">
            <v>0</v>
          </cell>
          <cell r="AC240">
            <v>0</v>
          </cell>
          <cell r="AD240">
            <v>0</v>
          </cell>
        </row>
        <row r="241">
          <cell r="Y241">
            <v>0</v>
          </cell>
          <cell r="Z241">
            <v>0</v>
          </cell>
          <cell r="AA241">
            <v>0</v>
          </cell>
          <cell r="AC241">
            <v>0</v>
          </cell>
          <cell r="AD241">
            <v>0</v>
          </cell>
        </row>
        <row r="242">
          <cell r="Y242">
            <v>0</v>
          </cell>
          <cell r="Z242">
            <v>0</v>
          </cell>
          <cell r="AA242">
            <v>0</v>
          </cell>
          <cell r="AC242">
            <v>0</v>
          </cell>
          <cell r="AD242">
            <v>0</v>
          </cell>
        </row>
        <row r="243">
          <cell r="Y243">
            <v>0</v>
          </cell>
          <cell r="Z243">
            <v>0</v>
          </cell>
          <cell r="AA243">
            <v>0</v>
          </cell>
          <cell r="AC243">
            <v>0</v>
          </cell>
          <cell r="AD243">
            <v>0</v>
          </cell>
        </row>
        <row r="244">
          <cell r="Y244">
            <v>0</v>
          </cell>
          <cell r="Z244">
            <v>0</v>
          </cell>
          <cell r="AA244">
            <v>0</v>
          </cell>
          <cell r="AC244">
            <v>0</v>
          </cell>
          <cell r="AD244">
            <v>0</v>
          </cell>
        </row>
        <row r="245">
          <cell r="Y245">
            <v>0</v>
          </cell>
          <cell r="Z245">
            <v>0</v>
          </cell>
          <cell r="AA245">
            <v>0</v>
          </cell>
          <cell r="AC245">
            <v>0</v>
          </cell>
          <cell r="AD245">
            <v>0</v>
          </cell>
        </row>
        <row r="246">
          <cell r="Y246">
            <v>0</v>
          </cell>
          <cell r="Z246">
            <v>0</v>
          </cell>
          <cell r="AA246">
            <v>0</v>
          </cell>
          <cell r="AC246">
            <v>0</v>
          </cell>
          <cell r="AD246">
            <v>0</v>
          </cell>
        </row>
        <row r="247">
          <cell r="Y247">
            <v>0</v>
          </cell>
          <cell r="Z247">
            <v>0</v>
          </cell>
          <cell r="AA247">
            <v>0</v>
          </cell>
          <cell r="AC247">
            <v>0</v>
          </cell>
          <cell r="AD247">
            <v>0</v>
          </cell>
        </row>
        <row r="248">
          <cell r="Y248">
            <v>0</v>
          </cell>
          <cell r="Z248">
            <v>0</v>
          </cell>
          <cell r="AA248">
            <v>0</v>
          </cell>
          <cell r="AC248">
            <v>0</v>
          </cell>
          <cell r="AD248">
            <v>0</v>
          </cell>
        </row>
        <row r="249">
          <cell r="Y249">
            <v>0</v>
          </cell>
          <cell r="Z249">
            <v>0</v>
          </cell>
          <cell r="AA249">
            <v>0</v>
          </cell>
          <cell r="AC249">
            <v>0</v>
          </cell>
          <cell r="AD249">
            <v>0</v>
          </cell>
        </row>
        <row r="250">
          <cell r="Y250">
            <v>0</v>
          </cell>
          <cell r="Z250">
            <v>0</v>
          </cell>
          <cell r="AA250">
            <v>0</v>
          </cell>
          <cell r="AC250">
            <v>0</v>
          </cell>
          <cell r="AD250">
            <v>0</v>
          </cell>
        </row>
        <row r="251">
          <cell r="Y251">
            <v>0</v>
          </cell>
          <cell r="Z251">
            <v>0</v>
          </cell>
          <cell r="AA251">
            <v>0</v>
          </cell>
          <cell r="AC251">
            <v>0</v>
          </cell>
          <cell r="AD251">
            <v>0</v>
          </cell>
        </row>
        <row r="252">
          <cell r="Y252">
            <v>0</v>
          </cell>
          <cell r="Z252">
            <v>0</v>
          </cell>
          <cell r="AA252">
            <v>0</v>
          </cell>
          <cell r="AC252">
            <v>0</v>
          </cell>
          <cell r="AD252">
            <v>0</v>
          </cell>
        </row>
        <row r="253">
          <cell r="Y253">
            <v>0</v>
          </cell>
          <cell r="Z253">
            <v>0</v>
          </cell>
          <cell r="AA253">
            <v>0</v>
          </cell>
          <cell r="AC253">
            <v>0</v>
          </cell>
          <cell r="AD253">
            <v>0</v>
          </cell>
        </row>
        <row r="254">
          <cell r="Y254">
            <v>0</v>
          </cell>
          <cell r="Z254">
            <v>0</v>
          </cell>
          <cell r="AA254">
            <v>0</v>
          </cell>
          <cell r="AC254">
            <v>0</v>
          </cell>
          <cell r="AD254">
            <v>0</v>
          </cell>
        </row>
        <row r="255">
          <cell r="Y255">
            <v>0</v>
          </cell>
          <cell r="Z255">
            <v>0</v>
          </cell>
          <cell r="AA255">
            <v>0</v>
          </cell>
          <cell r="AC255">
            <v>0</v>
          </cell>
          <cell r="AD255">
            <v>0</v>
          </cell>
        </row>
        <row r="256">
          <cell r="Y256">
            <v>0</v>
          </cell>
          <cell r="Z256">
            <v>0</v>
          </cell>
          <cell r="AA256">
            <v>0</v>
          </cell>
          <cell r="AC256">
            <v>0</v>
          </cell>
          <cell r="AD256">
            <v>0</v>
          </cell>
        </row>
        <row r="257">
          <cell r="Y257">
            <v>0</v>
          </cell>
          <cell r="Z257">
            <v>0</v>
          </cell>
          <cell r="AA257">
            <v>0</v>
          </cell>
          <cell r="AC257">
            <v>0</v>
          </cell>
          <cell r="AD257">
            <v>0</v>
          </cell>
        </row>
        <row r="258">
          <cell r="Y258">
            <v>0</v>
          </cell>
          <cell r="Z258">
            <v>0</v>
          </cell>
          <cell r="AA258">
            <v>0</v>
          </cell>
          <cell r="AC258">
            <v>0</v>
          </cell>
          <cell r="AD258">
            <v>0</v>
          </cell>
        </row>
        <row r="259">
          <cell r="Y259">
            <v>0</v>
          </cell>
          <cell r="Z259">
            <v>0</v>
          </cell>
          <cell r="AA259">
            <v>0</v>
          </cell>
          <cell r="AC259">
            <v>0</v>
          </cell>
          <cell r="AD259">
            <v>0</v>
          </cell>
        </row>
        <row r="260">
          <cell r="Y260">
            <v>0</v>
          </cell>
          <cell r="Z260">
            <v>0</v>
          </cell>
          <cell r="AA260">
            <v>0</v>
          </cell>
          <cell r="AC260">
            <v>0</v>
          </cell>
          <cell r="AD260">
            <v>0</v>
          </cell>
        </row>
        <row r="261">
          <cell r="Y261">
            <v>0</v>
          </cell>
          <cell r="Z261">
            <v>0</v>
          </cell>
          <cell r="AA261">
            <v>0</v>
          </cell>
          <cell r="AC261">
            <v>0</v>
          </cell>
          <cell r="AD261">
            <v>0</v>
          </cell>
        </row>
        <row r="262">
          <cell r="Y262">
            <v>0</v>
          </cell>
          <cell r="Z262">
            <v>0</v>
          </cell>
          <cell r="AA262">
            <v>0</v>
          </cell>
          <cell r="AC262">
            <v>0</v>
          </cell>
          <cell r="AD262">
            <v>0</v>
          </cell>
        </row>
        <row r="263">
          <cell r="Y263">
            <v>0</v>
          </cell>
          <cell r="Z263">
            <v>0</v>
          </cell>
          <cell r="AA263">
            <v>0</v>
          </cell>
          <cell r="AC263">
            <v>0</v>
          </cell>
          <cell r="AD263">
            <v>0</v>
          </cell>
        </row>
        <row r="264">
          <cell r="Y264">
            <v>0</v>
          </cell>
          <cell r="Z264">
            <v>0</v>
          </cell>
          <cell r="AA264">
            <v>0</v>
          </cell>
          <cell r="AC264">
            <v>0</v>
          </cell>
          <cell r="AD264">
            <v>0</v>
          </cell>
        </row>
        <row r="265">
          <cell r="Y265">
            <v>0</v>
          </cell>
          <cell r="Z265">
            <v>0</v>
          </cell>
          <cell r="AA265">
            <v>0</v>
          </cell>
          <cell r="AC265">
            <v>0</v>
          </cell>
          <cell r="AD265">
            <v>0</v>
          </cell>
        </row>
        <row r="266">
          <cell r="Y266">
            <v>0</v>
          </cell>
          <cell r="Z266">
            <v>0</v>
          </cell>
          <cell r="AA266">
            <v>0</v>
          </cell>
          <cell r="AC266">
            <v>0</v>
          </cell>
          <cell r="AD266">
            <v>0</v>
          </cell>
        </row>
        <row r="267">
          <cell r="Y267">
            <v>0</v>
          </cell>
          <cell r="Z267">
            <v>0</v>
          </cell>
          <cell r="AA267">
            <v>0</v>
          </cell>
          <cell r="AC267">
            <v>0</v>
          </cell>
          <cell r="AD267">
            <v>0</v>
          </cell>
        </row>
        <row r="268">
          <cell r="Y268">
            <v>0</v>
          </cell>
          <cell r="Z268">
            <v>0</v>
          </cell>
          <cell r="AA268">
            <v>0</v>
          </cell>
          <cell r="AC268">
            <v>0</v>
          </cell>
          <cell r="AD268">
            <v>0</v>
          </cell>
        </row>
        <row r="269">
          <cell r="Y269">
            <v>0</v>
          </cell>
          <cell r="Z269">
            <v>0</v>
          </cell>
          <cell r="AA269">
            <v>0</v>
          </cell>
          <cell r="AC269">
            <v>0</v>
          </cell>
          <cell r="AD269">
            <v>0</v>
          </cell>
        </row>
        <row r="270">
          <cell r="Y270">
            <v>0</v>
          </cell>
          <cell r="Z270">
            <v>0</v>
          </cell>
          <cell r="AA270">
            <v>0</v>
          </cell>
          <cell r="AC270">
            <v>0</v>
          </cell>
          <cell r="AD270">
            <v>0</v>
          </cell>
        </row>
        <row r="271">
          <cell r="Y271">
            <v>0</v>
          </cell>
          <cell r="Z271">
            <v>0</v>
          </cell>
          <cell r="AA271">
            <v>0</v>
          </cell>
          <cell r="AC271">
            <v>0</v>
          </cell>
          <cell r="AD271">
            <v>0</v>
          </cell>
        </row>
        <row r="272">
          <cell r="Y272">
            <v>0</v>
          </cell>
          <cell r="Z272">
            <v>0</v>
          </cell>
          <cell r="AA272">
            <v>0</v>
          </cell>
          <cell r="AC272">
            <v>0</v>
          </cell>
          <cell r="AD272">
            <v>0</v>
          </cell>
        </row>
        <row r="273">
          <cell r="Y273">
            <v>0</v>
          </cell>
          <cell r="Z273">
            <v>0</v>
          </cell>
          <cell r="AA273">
            <v>0</v>
          </cell>
          <cell r="AC273">
            <v>0</v>
          </cell>
          <cell r="AD273">
            <v>0</v>
          </cell>
        </row>
        <row r="274">
          <cell r="Y274">
            <v>0</v>
          </cell>
          <cell r="Z274">
            <v>0</v>
          </cell>
          <cell r="AA274">
            <v>0</v>
          </cell>
          <cell r="AC274">
            <v>0</v>
          </cell>
          <cell r="AD274">
            <v>0</v>
          </cell>
        </row>
        <row r="275">
          <cell r="Y275">
            <v>0</v>
          </cell>
          <cell r="Z275">
            <v>0</v>
          </cell>
          <cell r="AA275">
            <v>0</v>
          </cell>
          <cell r="AC275">
            <v>0</v>
          </cell>
          <cell r="AD275">
            <v>0</v>
          </cell>
        </row>
        <row r="276">
          <cell r="Y276">
            <v>0</v>
          </cell>
          <cell r="Z276">
            <v>0</v>
          </cell>
          <cell r="AA276">
            <v>0</v>
          </cell>
          <cell r="AC276">
            <v>0</v>
          </cell>
          <cell r="AD276">
            <v>0</v>
          </cell>
        </row>
        <row r="277">
          <cell r="Y277">
            <v>0</v>
          </cell>
          <cell r="Z277">
            <v>0</v>
          </cell>
          <cell r="AA277">
            <v>0</v>
          </cell>
          <cell r="AC277">
            <v>0</v>
          </cell>
          <cell r="AD277">
            <v>0</v>
          </cell>
        </row>
        <row r="278">
          <cell r="Y278">
            <v>0</v>
          </cell>
          <cell r="Z278">
            <v>0</v>
          </cell>
          <cell r="AA278">
            <v>0</v>
          </cell>
          <cell r="AC278">
            <v>0</v>
          </cell>
          <cell r="AD278">
            <v>0</v>
          </cell>
        </row>
        <row r="279">
          <cell r="Y279">
            <v>0</v>
          </cell>
          <cell r="Z279">
            <v>0</v>
          </cell>
          <cell r="AA279">
            <v>0</v>
          </cell>
          <cell r="AC279">
            <v>0</v>
          </cell>
          <cell r="AD279">
            <v>0</v>
          </cell>
        </row>
        <row r="990">
          <cell r="Y990">
            <v>0</v>
          </cell>
          <cell r="Z990">
            <v>0</v>
          </cell>
          <cell r="AA990">
            <v>0</v>
          </cell>
          <cell r="AC990">
            <v>0</v>
          </cell>
          <cell r="AD990">
            <v>0</v>
          </cell>
        </row>
      </sheetData>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CalculCoef"/>
      <sheetName val="Data"/>
    </sheetNames>
    <sheetDataSet>
      <sheetData sheetId="0">
        <row r="7">
          <cell r="C7" t="str">
            <v>H1a</v>
          </cell>
        </row>
        <row r="8">
          <cell r="C8" t="str">
            <v>≤400 m</v>
          </cell>
        </row>
      </sheetData>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e"/>
      <sheetName val="Projet"/>
      <sheetName val="PdG"/>
      <sheetName val="Evaluation"/>
      <sheetName val="Profil "/>
      <sheetName val="Profil pour rapport"/>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Garde"/>
      <sheetName val="Intro"/>
      <sheetName val="Profil QEB Co"/>
      <sheetName val="Structure"/>
      <sheetName val="Cible 1 Co"/>
      <sheetName val="Cible 2 Co"/>
      <sheetName val="Cible 3 Co "/>
      <sheetName val="Cible 4 Co "/>
      <sheetName val="Cible 5 Co"/>
      <sheetName val="Cible 6 Co"/>
      <sheetName val="Cible 7 Co"/>
      <sheetName val="Cible 8 Co"/>
      <sheetName val="Cible 9 Co"/>
      <sheetName val="Cible 10 Co"/>
      <sheetName val="Cible 11 Co"/>
      <sheetName val="Cible 12 Co"/>
      <sheetName val="Cible 13 Co"/>
      <sheetName val="Cible 14 Co"/>
    </sheetNames>
    <sheetDataSet>
      <sheetData sheetId="0"/>
      <sheetData sheetId="1"/>
      <sheetData sheetId="2"/>
      <sheetData sheetId="3"/>
      <sheetData sheetId="4"/>
      <sheetData sheetId="5">
        <row r="9">
          <cell r="AB9" t="str">
            <v>P</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seignements généraux"/>
      <sheetName val="Form Saisie"/>
      <sheetName val="Préambule"/>
      <sheetName val="Profil"/>
      <sheetName val="C01 TP voir calcul papier"/>
      <sheetName val="C02"/>
      <sheetName val="C03"/>
      <sheetName val="C04"/>
      <sheetName val="C05"/>
      <sheetName val="C06"/>
      <sheetName val="C07"/>
      <sheetName val="C08"/>
      <sheetName val="C09"/>
      <sheetName val="C10"/>
      <sheetName val="C11"/>
      <sheetName val="C12"/>
      <sheetName val="C13"/>
      <sheetName val="C14"/>
      <sheetName val="Outil HQE Renov"/>
    </sheetNames>
    <sheetDataSet>
      <sheetData sheetId="0"/>
      <sheetData sheetId="1">
        <row r="6">
          <cell r="D6" t="str">
            <v>AMUNDI</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G"/>
      <sheetName val="Aide"/>
      <sheetName val="Concours"/>
      <sheetName val="Données"/>
    </sheetNames>
    <sheetDataSet>
      <sheetData sheetId="0"/>
      <sheetData sheetId="1" refreshError="1"/>
      <sheetData sheetId="2" refreshError="1"/>
      <sheetData sheetId="3">
        <row r="7">
          <cell r="B7">
            <v>10</v>
          </cell>
          <cell r="D7">
            <v>6</v>
          </cell>
          <cell r="F7">
            <v>4</v>
          </cell>
          <cell r="H7">
            <v>1</v>
          </cell>
          <cell r="J7">
            <v>2</v>
          </cell>
          <cell r="L7">
            <v>4</v>
          </cell>
        </row>
        <row r="8">
          <cell r="B8">
            <v>9</v>
          </cell>
          <cell r="D8">
            <v>8</v>
          </cell>
          <cell r="F8">
            <v>2</v>
          </cell>
          <cell r="H8">
            <v>3</v>
          </cell>
          <cell r="J8">
            <v>6</v>
          </cell>
          <cell r="L8">
            <v>7</v>
          </cell>
        </row>
        <row r="9">
          <cell r="B9">
            <v>2</v>
          </cell>
          <cell r="D9">
            <v>7</v>
          </cell>
          <cell r="F9">
            <v>4</v>
          </cell>
          <cell r="H9">
            <v>5</v>
          </cell>
          <cell r="J9">
            <v>9</v>
          </cell>
          <cell r="L9">
            <v>6</v>
          </cell>
        </row>
        <row r="10">
          <cell r="B10">
            <v>7</v>
          </cell>
          <cell r="D10">
            <v>5</v>
          </cell>
          <cell r="F10">
            <v>7</v>
          </cell>
          <cell r="H10">
            <v>9</v>
          </cell>
          <cell r="J10">
            <v>7</v>
          </cell>
          <cell r="L10">
            <v>9</v>
          </cell>
        </row>
        <row r="11">
          <cell r="B11">
            <v>6</v>
          </cell>
          <cell r="D11">
            <v>10</v>
          </cell>
          <cell r="F11">
            <v>6</v>
          </cell>
          <cell r="H11">
            <v>8</v>
          </cell>
          <cell r="J11">
            <v>6</v>
          </cell>
          <cell r="L11">
            <v>9</v>
          </cell>
        </row>
        <row r="12">
          <cell r="B12">
            <v>10</v>
          </cell>
          <cell r="D12">
            <v>5</v>
          </cell>
          <cell r="F12">
            <v>6</v>
          </cell>
          <cell r="H12">
            <v>5</v>
          </cell>
          <cell r="J12">
            <v>5</v>
          </cell>
          <cell r="L12">
            <v>9</v>
          </cell>
        </row>
        <row r="13">
          <cell r="B13">
            <v>4</v>
          </cell>
          <cell r="D13">
            <v>6</v>
          </cell>
          <cell r="F13">
            <v>10</v>
          </cell>
          <cell r="H13">
            <v>8</v>
          </cell>
          <cell r="J13">
            <v>6</v>
          </cell>
          <cell r="L13">
            <v>8</v>
          </cell>
        </row>
        <row r="14">
          <cell r="B14">
            <v>10</v>
          </cell>
          <cell r="D14">
            <v>3</v>
          </cell>
          <cell r="F14">
            <v>6</v>
          </cell>
          <cell r="H14">
            <v>9</v>
          </cell>
          <cell r="J14">
            <v>8</v>
          </cell>
          <cell r="L14">
            <v>4</v>
          </cell>
        </row>
        <row r="15">
          <cell r="B15">
            <v>6</v>
          </cell>
          <cell r="D15">
            <v>8</v>
          </cell>
          <cell r="F15">
            <v>9</v>
          </cell>
          <cell r="H15">
            <v>7</v>
          </cell>
          <cell r="J15">
            <v>7</v>
          </cell>
          <cell r="L15">
            <v>4</v>
          </cell>
        </row>
        <row r="16">
          <cell r="B16">
            <v>9</v>
          </cell>
          <cell r="D16">
            <v>6</v>
          </cell>
          <cell r="F16">
            <v>7</v>
          </cell>
          <cell r="H16">
            <v>6</v>
          </cell>
          <cell r="J16">
            <v>5</v>
          </cell>
          <cell r="L16">
            <v>6</v>
          </cell>
        </row>
        <row r="17">
          <cell r="B17">
            <v>8</v>
          </cell>
          <cell r="D17">
            <v>10</v>
          </cell>
          <cell r="F17">
            <v>6</v>
          </cell>
          <cell r="H17">
            <v>5</v>
          </cell>
          <cell r="J17">
            <v>9</v>
          </cell>
          <cell r="L17">
            <v>10</v>
          </cell>
        </row>
        <row r="18">
          <cell r="B18">
            <v>9</v>
          </cell>
          <cell r="D18">
            <v>5</v>
          </cell>
          <cell r="F18">
            <v>7</v>
          </cell>
          <cell r="H18">
            <v>5</v>
          </cell>
          <cell r="J18">
            <v>10</v>
          </cell>
          <cell r="L18">
            <v>8</v>
          </cell>
        </row>
        <row r="19">
          <cell r="B19">
            <v>4</v>
          </cell>
          <cell r="D19">
            <v>6</v>
          </cell>
          <cell r="F19">
            <v>10</v>
          </cell>
          <cell r="H19">
            <v>8</v>
          </cell>
          <cell r="J19">
            <v>6</v>
          </cell>
          <cell r="L19">
            <v>7</v>
          </cell>
        </row>
        <row r="20">
          <cell r="B20">
            <v>8</v>
          </cell>
          <cell r="D20">
            <v>6</v>
          </cell>
          <cell r="F20">
            <v>5</v>
          </cell>
          <cell r="H20">
            <v>7</v>
          </cell>
          <cell r="J20">
            <v>4</v>
          </cell>
          <cell r="L20">
            <v>5</v>
          </cell>
        </row>
      </sheetData>
    </sheetDataSet>
  </externalBook>
</externalLink>
</file>

<file path=xl/persons/person.xml><?xml version="1.0" encoding="utf-8"?>
<personList xmlns="http://schemas.microsoft.com/office/spreadsheetml/2018/threadedcomments" xmlns:x="http://schemas.openxmlformats.org/spreadsheetml/2006/main">
  <person displayName="GRANNEC Francis" id="{B8BE021B-E076-4627-A5F4-851506E8DEA1}" userId="S::francis.grannec@cstb.fr::898a0277-6af5-4b80-a0cf-81b7576685a1"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0" dT="2019-09-13T07:45:22.70" personId="{B8BE021B-E076-4627-A5F4-851506E8DEA1}" id="{41572EA5-5847-4DC6-9A3B-89ED802E5D9A}">
    <text>la valeur de Eges Enegergie n'est pas obtenue par le calcul RT. 
C'est le résultat du contributeur Energie de l'ACV.</text>
  </threadedComment>
</ThreadedComments>
</file>

<file path=xl/threadedComments/threadedComment2.xml><?xml version="1.0" encoding="utf-8"?>
<ThreadedComments xmlns="http://schemas.microsoft.com/office/spreadsheetml/2018/threadedcomments" xmlns:x="http://schemas.openxmlformats.org/spreadsheetml/2006/main">
  <threadedComment ref="B20" dT="2019-09-13T07:44:34.91" personId="{B8BE021B-E076-4627-A5F4-851506E8DEA1}" id="{DD36551B-BD3A-417D-A1DC-E42CCD70B5C3}">
    <text>préciser "imposéees par le PLU"</text>
  </threadedComment>
  <threadedComment ref="B22" dT="2019-09-13T07:44:39.37" personId="{B8BE021B-E076-4627-A5F4-851506E8DEA1}" id="{64775DD1-5E87-453D-8E99-5C6EE44E3003}">
    <text>préciser "imposéees par le PLU"</text>
  </threadedComment>
</ThreadedComments>
</file>

<file path=xl/threadedComments/threadedComment3.xml><?xml version="1.0" encoding="utf-8"?>
<ThreadedComments xmlns="http://schemas.microsoft.com/office/spreadsheetml/2018/threadedcomments" xmlns:x="http://schemas.openxmlformats.org/spreadsheetml/2006/main">
  <threadedComment ref="A41" dT="2019-09-13T07:46:07.80" personId="{B8BE021B-E076-4627-A5F4-851506E8DEA1}" id="{4565830B-C4C2-4D54-A75C-8F154E4EBFD4}">
    <text>PAS PRIS EN COMPTE AU FINAL dans la calcul de "Eges déconstruction de l'opération" (si option 3 sélectionné ci-après)</text>
  </threadedComment>
</ThreadedComments>
</file>

<file path=xl/threadedComments/threadedComment4.xml><?xml version="1.0" encoding="utf-8"?>
<ThreadedComments xmlns="http://schemas.microsoft.com/office/spreadsheetml/2018/threadedcomments" xmlns:x="http://schemas.openxmlformats.org/spreadsheetml/2006/main">
  <threadedComment ref="D16" dT="2019-09-13T08:03:05.57" personId="{B8BE021B-E076-4627-A5F4-851506E8DEA1}" id="{EEAF10C8-50D0-4FC8-817D-3CFF38F9DAF9}">
    <text>Cette valeur doit être extraite du logiciel ACV.</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4.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G114"/>
  <sheetViews>
    <sheetView workbookViewId="0"/>
  </sheetViews>
  <sheetFormatPr baseColWidth="10" defaultColWidth="11.42578125" defaultRowHeight="15"/>
  <cols>
    <col min="1" max="1" width="15" style="1" customWidth="1"/>
    <col min="2" max="2" width="37.5703125" style="1" customWidth="1"/>
    <col min="3" max="3" width="23.42578125" style="45" customWidth="1"/>
    <col min="4" max="4" width="25.5703125" style="1" customWidth="1"/>
    <col min="5" max="16384" width="11.42578125" style="1"/>
  </cols>
  <sheetData>
    <row r="2" spans="1:4" ht="48" customHeight="1">
      <c r="B2" s="30" t="s">
        <v>55</v>
      </c>
      <c r="C2" s="31" t="e">
        <f>IF(OR(C22&lt;C32,AND(C22&lt;40,C17&lt;C33),AND(C22&lt;C36,C17&lt;C33),AND(C22&gt;C36,C17&lt;C33)),"Non labelisable",IF(OR(AND(C22&lt;40,C17&gt;=C33),AND(C22&lt;C36,C17&gt;=C33,C17&lt;C35),AND(C22&gt;C36,C17&gt;=C33,C17&lt;C35)),B32,IF(OR(AND(C22&lt;C36,C17&gt;=C35),AND(C22&gt;C36,C17&gt;=C35,C17&lt;C32)),B34,IF(AND(C22&gt;C36,C17&gt;=C32),B36,"Non labelisable"))))</f>
        <v>#DIV/0!</v>
      </c>
      <c r="D2" s="51"/>
    </row>
    <row r="3" spans="1:4">
      <c r="C3" s="32"/>
    </row>
    <row r="4" spans="1:4">
      <c r="A4" s="2"/>
      <c r="B4" s="3" t="s">
        <v>17</v>
      </c>
      <c r="C4" s="52" t="s">
        <v>79</v>
      </c>
      <c r="D4" s="4"/>
    </row>
    <row r="5" spans="1:4">
      <c r="A5" s="2"/>
      <c r="B5" s="3" t="s">
        <v>18</v>
      </c>
      <c r="C5" s="52" t="s">
        <v>22</v>
      </c>
      <c r="D5" s="4"/>
    </row>
    <row r="6" spans="1:4">
      <c r="A6" s="2"/>
      <c r="B6" s="3" t="s">
        <v>19</v>
      </c>
      <c r="C6" s="52">
        <v>5822</v>
      </c>
      <c r="D6" s="4" t="s">
        <v>20</v>
      </c>
    </row>
    <row r="7" spans="1:4">
      <c r="A7" s="2"/>
      <c r="B7" s="3" t="s">
        <v>31</v>
      </c>
      <c r="C7" s="52" t="s">
        <v>34</v>
      </c>
      <c r="D7" s="4"/>
    </row>
    <row r="8" spans="1:4">
      <c r="A8" s="2"/>
      <c r="B8" s="3" t="s">
        <v>32</v>
      </c>
      <c r="C8" s="52" t="s">
        <v>46</v>
      </c>
      <c r="D8" s="4"/>
    </row>
    <row r="9" spans="1:4">
      <c r="C9" s="46" t="s">
        <v>78</v>
      </c>
    </row>
    <row r="10" spans="1:4" ht="30">
      <c r="A10" s="2"/>
      <c r="B10" s="6" t="s">
        <v>71</v>
      </c>
      <c r="C10" s="35">
        <v>17</v>
      </c>
      <c r="D10" s="4"/>
    </row>
    <row r="11" spans="1:4" ht="30">
      <c r="A11" s="2"/>
      <c r="B11" s="6" t="s">
        <v>72</v>
      </c>
      <c r="C11" s="35">
        <v>0</v>
      </c>
      <c r="D11" s="4"/>
    </row>
    <row r="12" spans="1:4">
      <c r="A12" s="2"/>
      <c r="B12" s="6" t="s">
        <v>56</v>
      </c>
      <c r="C12" s="36"/>
      <c r="D12" s="7"/>
    </row>
    <row r="13" spans="1:4" ht="30">
      <c r="A13" s="2"/>
      <c r="B13" s="6" t="s">
        <v>57</v>
      </c>
      <c r="C13" s="36"/>
      <c r="D13" s="7"/>
    </row>
    <row r="14" spans="1:4">
      <c r="A14" s="2"/>
      <c r="B14" s="6" t="s">
        <v>52</v>
      </c>
      <c r="C14" s="35"/>
      <c r="D14" s="7"/>
    </row>
    <row r="15" spans="1:4">
      <c r="B15" s="8"/>
      <c r="C15" s="37"/>
      <c r="D15" s="8"/>
    </row>
    <row r="16" spans="1:4">
      <c r="B16" s="9" t="s">
        <v>6</v>
      </c>
      <c r="C16" s="38"/>
      <c r="D16" s="10"/>
    </row>
    <row r="17" spans="1:7">
      <c r="A17" s="2"/>
      <c r="B17" s="3" t="s">
        <v>0</v>
      </c>
      <c r="C17" s="33">
        <f>IF(C25=0,0,IF(C5=B43,INT((C44-C25)/10),IF(C5=B39,INT((C40-C25)/10),0)))+C18</f>
        <v>15</v>
      </c>
      <c r="D17" s="4"/>
    </row>
    <row r="18" spans="1:7">
      <c r="A18" s="2"/>
      <c r="B18" s="11" t="s">
        <v>25</v>
      </c>
      <c r="C18" s="33">
        <f>IF(C6=0,0,INT((C48*C10+C49*C11)/(C6*10)))</f>
        <v>0</v>
      </c>
      <c r="D18" s="4"/>
    </row>
    <row r="19" spans="1:7">
      <c r="A19" s="2"/>
      <c r="B19" s="3" t="s">
        <v>1</v>
      </c>
      <c r="C19" s="33" t="e">
        <f>IF(C26=0,0,IF(C5=B43,INT((C45*C98-C26)/10),IF(C5=B39,INT((C41*C78-C26)/10),0)))</f>
        <v>#DIV/0!</v>
      </c>
      <c r="D19" s="4"/>
    </row>
    <row r="20" spans="1:7">
      <c r="A20" s="2"/>
      <c r="B20" s="3" t="s">
        <v>2</v>
      </c>
      <c r="C20" s="33">
        <f>MIN(INT(C27/15),10)</f>
        <v>9</v>
      </c>
      <c r="D20" s="4"/>
    </row>
    <row r="21" spans="1:7">
      <c r="A21" s="2"/>
      <c r="B21" s="3" t="s">
        <v>3</v>
      </c>
      <c r="C21" s="33">
        <f>INT(MIN(5,C101+C104+C111))</f>
        <v>4</v>
      </c>
      <c r="D21" s="4"/>
    </row>
    <row r="22" spans="1:7">
      <c r="A22" s="2"/>
      <c r="B22" s="12" t="s">
        <v>7</v>
      </c>
      <c r="C22" s="39" t="e">
        <f>C17+C19+C20+C21</f>
        <v>#DIV/0!</v>
      </c>
      <c r="D22" s="4"/>
    </row>
    <row r="23" spans="1:7">
      <c r="B23" s="8"/>
      <c r="C23" s="37"/>
      <c r="D23" s="8"/>
    </row>
    <row r="24" spans="1:7">
      <c r="B24" s="9" t="s">
        <v>5</v>
      </c>
      <c r="C24" s="38"/>
    </row>
    <row r="25" spans="1:7" ht="18">
      <c r="A25" s="2"/>
      <c r="B25" s="3" t="s">
        <v>0</v>
      </c>
      <c r="C25" s="40">
        <v>415.8163786999109</v>
      </c>
      <c r="D25" s="47" t="s">
        <v>67</v>
      </c>
    </row>
    <row r="26" spans="1:7" ht="18">
      <c r="A26" s="2"/>
      <c r="B26" s="3" t="s">
        <v>1</v>
      </c>
      <c r="C26" s="40">
        <v>327.96558238148396</v>
      </c>
      <c r="D26" s="47" t="s">
        <v>68</v>
      </c>
    </row>
    <row r="27" spans="1:7">
      <c r="A27" s="2"/>
      <c r="B27" s="3" t="s">
        <v>2</v>
      </c>
      <c r="C27" s="40">
        <v>137.57533613878391</v>
      </c>
      <c r="D27" s="47" t="s">
        <v>24</v>
      </c>
    </row>
    <row r="28" spans="1:7" ht="18">
      <c r="A28" s="2"/>
      <c r="B28" s="3" t="s">
        <v>9</v>
      </c>
      <c r="C28" s="40">
        <v>-128.3515564840261</v>
      </c>
      <c r="D28" s="47" t="s">
        <v>69</v>
      </c>
    </row>
    <row r="29" spans="1:7">
      <c r="B29" s="5"/>
      <c r="C29" s="37"/>
    </row>
    <row r="30" spans="1:7">
      <c r="A30" s="2"/>
      <c r="B30" s="13" t="s">
        <v>4</v>
      </c>
      <c r="C30" s="41"/>
    </row>
    <row r="31" spans="1:7">
      <c r="A31" s="2"/>
      <c r="B31" s="18" t="s">
        <v>30</v>
      </c>
      <c r="C31" s="42"/>
    </row>
    <row r="32" spans="1:7">
      <c r="A32" s="2"/>
      <c r="B32" s="48" t="s">
        <v>28</v>
      </c>
      <c r="C32" s="49">
        <v>25</v>
      </c>
      <c r="D32" s="50" t="s">
        <v>29</v>
      </c>
      <c r="G32" s="23"/>
    </row>
    <row r="33" spans="1:7">
      <c r="A33" s="2"/>
      <c r="B33" s="15" t="s">
        <v>73</v>
      </c>
      <c r="C33" s="20">
        <v>12</v>
      </c>
      <c r="D33" s="22" t="s">
        <v>29</v>
      </c>
      <c r="G33" s="23"/>
    </row>
    <row r="34" spans="1:7">
      <c r="A34" s="2"/>
      <c r="B34" s="48" t="s">
        <v>74</v>
      </c>
      <c r="C34" s="49">
        <v>40</v>
      </c>
      <c r="D34" s="50" t="s">
        <v>29</v>
      </c>
      <c r="E34" s="23"/>
    </row>
    <row r="35" spans="1:7">
      <c r="A35" s="2"/>
      <c r="B35" s="15" t="s">
        <v>73</v>
      </c>
      <c r="C35" s="20">
        <v>20</v>
      </c>
      <c r="D35" s="22" t="s">
        <v>29</v>
      </c>
      <c r="E35" s="23"/>
    </row>
    <row r="36" spans="1:7">
      <c r="A36" s="2"/>
      <c r="B36" s="48" t="s">
        <v>75</v>
      </c>
      <c r="C36" s="49">
        <v>50</v>
      </c>
      <c r="D36" s="50" t="s">
        <v>29</v>
      </c>
    </row>
    <row r="37" spans="1:7">
      <c r="A37" s="2"/>
      <c r="B37" s="15" t="s">
        <v>73</v>
      </c>
      <c r="C37" s="20">
        <v>25</v>
      </c>
      <c r="D37" s="22" t="s">
        <v>29</v>
      </c>
    </row>
    <row r="38" spans="1:7">
      <c r="B38" s="5"/>
      <c r="C38" s="34"/>
    </row>
    <row r="39" spans="1:7">
      <c r="A39" s="2"/>
      <c r="B39" s="14" t="s">
        <v>22</v>
      </c>
      <c r="C39" s="41"/>
    </row>
    <row r="40" spans="1:7">
      <c r="A40" s="2"/>
      <c r="B40" s="15" t="s">
        <v>0</v>
      </c>
      <c r="C40" s="43">
        <v>574</v>
      </c>
      <c r="D40" s="16" t="s">
        <v>10</v>
      </c>
    </row>
    <row r="41" spans="1:7">
      <c r="A41" s="2"/>
      <c r="B41" s="15" t="s">
        <v>1</v>
      </c>
      <c r="C41" s="20">
        <v>550</v>
      </c>
      <c r="D41" s="17" t="s">
        <v>10</v>
      </c>
    </row>
    <row r="42" spans="1:7">
      <c r="B42" s="5"/>
      <c r="C42" s="32"/>
    </row>
    <row r="43" spans="1:7">
      <c r="A43" s="2"/>
      <c r="B43" s="18" t="s">
        <v>21</v>
      </c>
      <c r="C43" s="42"/>
    </row>
    <row r="44" spans="1:7">
      <c r="A44" s="2"/>
      <c r="B44" s="15" t="s">
        <v>0</v>
      </c>
      <c r="C44" s="20">
        <v>703</v>
      </c>
      <c r="D44" s="17" t="s">
        <v>10</v>
      </c>
    </row>
    <row r="45" spans="1:7">
      <c r="A45" s="2"/>
      <c r="B45" s="15" t="s">
        <v>1</v>
      </c>
      <c r="C45" s="20">
        <v>240</v>
      </c>
      <c r="D45" s="17" t="s">
        <v>10</v>
      </c>
    </row>
    <row r="46" spans="1:7">
      <c r="B46" s="5"/>
      <c r="C46" s="32"/>
    </row>
    <row r="47" spans="1:7">
      <c r="A47" s="2"/>
      <c r="B47" s="18" t="s">
        <v>26</v>
      </c>
      <c r="C47" s="42"/>
    </row>
    <row r="48" spans="1:7">
      <c r="A48" s="2"/>
      <c r="B48" s="19" t="s">
        <v>50</v>
      </c>
      <c r="C48" s="20">
        <v>2575</v>
      </c>
      <c r="D48" s="21" t="s">
        <v>27</v>
      </c>
    </row>
    <row r="49" spans="1:5">
      <c r="A49" s="2"/>
      <c r="B49" s="19" t="s">
        <v>49</v>
      </c>
      <c r="C49" s="20">
        <v>421</v>
      </c>
      <c r="D49" s="17" t="s">
        <v>27</v>
      </c>
    </row>
    <row r="50" spans="1:5">
      <c r="C50" s="32"/>
    </row>
    <row r="51" spans="1:5">
      <c r="A51" s="2"/>
      <c r="B51" s="18" t="s">
        <v>33</v>
      </c>
      <c r="C51" s="24" t="s">
        <v>22</v>
      </c>
      <c r="D51" s="4"/>
    </row>
    <row r="52" spans="1:5">
      <c r="A52" s="2"/>
      <c r="B52" s="15" t="s">
        <v>34</v>
      </c>
      <c r="C52" s="20">
        <v>1.2</v>
      </c>
      <c r="D52" s="4"/>
    </row>
    <row r="53" spans="1:5">
      <c r="A53" s="2"/>
      <c r="B53" s="15" t="s">
        <v>35</v>
      </c>
      <c r="C53" s="20">
        <v>1.3</v>
      </c>
      <c r="D53" s="4"/>
    </row>
    <row r="54" spans="1:5">
      <c r="A54" s="2"/>
      <c r="B54" s="15" t="s">
        <v>36</v>
      </c>
      <c r="C54" s="20">
        <v>1.2</v>
      </c>
      <c r="D54" s="4"/>
    </row>
    <row r="55" spans="1:5">
      <c r="A55" s="2"/>
      <c r="B55" s="15" t="s">
        <v>37</v>
      </c>
      <c r="C55" s="20">
        <v>1.1000000000000001</v>
      </c>
      <c r="D55" s="4"/>
    </row>
    <row r="56" spans="1:5">
      <c r="A56" s="2"/>
      <c r="B56" s="15" t="s">
        <v>38</v>
      </c>
      <c r="C56" s="20">
        <v>1</v>
      </c>
      <c r="D56" s="4"/>
    </row>
    <row r="57" spans="1:5">
      <c r="A57" s="2"/>
      <c r="B57" s="15" t="s">
        <v>39</v>
      </c>
      <c r="C57" s="20">
        <v>0.9</v>
      </c>
      <c r="D57" s="4"/>
    </row>
    <row r="58" spans="1:5">
      <c r="A58" s="2"/>
      <c r="B58" s="15" t="s">
        <v>40</v>
      </c>
      <c r="C58" s="20">
        <v>0.9</v>
      </c>
      <c r="D58" s="4"/>
    </row>
    <row r="59" spans="1:5">
      <c r="A59" s="2"/>
      <c r="B59" s="15" t="s">
        <v>41</v>
      </c>
      <c r="C59" s="20">
        <v>0.8</v>
      </c>
      <c r="D59" s="4"/>
      <c r="E59" s="25"/>
    </row>
    <row r="60" spans="1:5">
      <c r="C60" s="32"/>
    </row>
    <row r="61" spans="1:5">
      <c r="A61" s="2"/>
      <c r="B61" s="18" t="s">
        <v>42</v>
      </c>
      <c r="C61" s="24" t="s">
        <v>22</v>
      </c>
      <c r="D61" s="4"/>
    </row>
    <row r="62" spans="1:5">
      <c r="A62" s="2"/>
      <c r="B62" s="15" t="s">
        <v>46</v>
      </c>
      <c r="C62" s="20">
        <v>0</v>
      </c>
      <c r="D62" s="4"/>
    </row>
    <row r="63" spans="1:5">
      <c r="A63" s="2"/>
      <c r="B63" s="15" t="s">
        <v>47</v>
      </c>
      <c r="C63" s="20">
        <v>0.2</v>
      </c>
      <c r="D63" s="4"/>
    </row>
    <row r="64" spans="1:5">
      <c r="A64" s="26"/>
      <c r="B64" s="15" t="s">
        <v>48</v>
      </c>
      <c r="C64" s="20">
        <v>0.4</v>
      </c>
      <c r="D64" s="27"/>
    </row>
    <row r="65" spans="1:4">
      <c r="C65" s="32"/>
    </row>
    <row r="66" spans="1:4">
      <c r="B66" s="18" t="s">
        <v>53</v>
      </c>
      <c r="C66" s="24" t="s">
        <v>22</v>
      </c>
    </row>
    <row r="67" spans="1:4">
      <c r="B67" s="53" t="s">
        <v>51</v>
      </c>
      <c r="C67" s="40" t="e">
        <f>C6/C14</f>
        <v>#DIV/0!</v>
      </c>
      <c r="D67" s="21" t="s">
        <v>20</v>
      </c>
    </row>
    <row r="68" spans="1:4">
      <c r="B68" s="15">
        <v>20</v>
      </c>
      <c r="C68" s="20">
        <v>0.74</v>
      </c>
    </row>
    <row r="69" spans="1:4">
      <c r="B69" s="15">
        <v>40</v>
      </c>
      <c r="C69" s="20">
        <v>0.24</v>
      </c>
    </row>
    <row r="70" spans="1:4">
      <c r="B70" s="15">
        <v>80</v>
      </c>
      <c r="C70" s="20">
        <v>0</v>
      </c>
    </row>
    <row r="71" spans="1:4">
      <c r="B71" s="15">
        <v>100</v>
      </c>
      <c r="C71" s="20">
        <v>0</v>
      </c>
    </row>
    <row r="72" spans="1:4">
      <c r="B72" s="15">
        <v>150</v>
      </c>
      <c r="C72" s="20">
        <v>-0.2</v>
      </c>
    </row>
    <row r="73" spans="1:4">
      <c r="C73" s="32"/>
    </row>
    <row r="74" spans="1:4">
      <c r="A74" s="2"/>
      <c r="B74" s="18" t="s">
        <v>76</v>
      </c>
      <c r="C74" s="54" t="s">
        <v>44</v>
      </c>
      <c r="D74" s="4"/>
    </row>
    <row r="75" spans="1:4">
      <c r="A75" s="2"/>
      <c r="B75" s="15" t="s">
        <v>43</v>
      </c>
      <c r="C75" s="40">
        <f>IF(C5=C51,IF(C7=B52,C52,IF(C7=B53,C53,IF(C7=B54,C54,IF(C7=B55,C55,IF(C7=B56,C56,IF(C7=B57,C57,IF(C7=B58,C58,C59))))))))</f>
        <v>1.2</v>
      </c>
      <c r="D75" s="4"/>
    </row>
    <row r="76" spans="1:4">
      <c r="A76" s="2"/>
      <c r="B76" s="15" t="s">
        <v>45</v>
      </c>
      <c r="C76" s="40">
        <f>IF(C5=C61,IF(C8=B62,C62,IF(C8=B63,C63,IF(C8=B64,C64,0))))</f>
        <v>0</v>
      </c>
      <c r="D76" s="4"/>
    </row>
    <row r="77" spans="1:4">
      <c r="A77" s="2"/>
      <c r="B77" s="15" t="s">
        <v>54</v>
      </c>
      <c r="C77" s="44" t="e">
        <f>IF(C5=C66,IF(AND(C67&gt;=B68,C67&lt;B69),FORECAST(C67,C68:C69,B68:B69),IF(AND(C67&gt;=B69,C67&lt;B70),FORECAST(C67,C69:C70,B69:B70),IF(AND(C67&gt;=B70,C67&lt;B71),FORECAST(C67,C70:C71,B70:B71),IF(AND(C67&gt;=B71,C67&lt;=B72),FORECAST(C67,C71:C72,B71:B72),0)))),0)</f>
        <v>#DIV/0!</v>
      </c>
      <c r="D77" s="4"/>
    </row>
    <row r="78" spans="1:4">
      <c r="A78" s="2"/>
      <c r="B78" s="15" t="s">
        <v>76</v>
      </c>
      <c r="C78" s="44" t="e">
        <f>IF(C5=C51,C75+C76+C77,C75+C76)</f>
        <v>#DIV/0!</v>
      </c>
      <c r="D78" s="4"/>
    </row>
    <row r="79" spans="1:4">
      <c r="B79" s="8"/>
      <c r="C79" s="37"/>
    </row>
    <row r="80" spans="1:4">
      <c r="A80" s="28"/>
      <c r="B80" s="18" t="s">
        <v>33</v>
      </c>
      <c r="C80" s="24" t="s">
        <v>21</v>
      </c>
      <c r="D80" s="7"/>
    </row>
    <row r="81" spans="1:4">
      <c r="A81" s="2"/>
      <c r="B81" s="15" t="s">
        <v>34</v>
      </c>
      <c r="C81" s="20">
        <v>1.1000000000000001</v>
      </c>
      <c r="D81" s="4"/>
    </row>
    <row r="82" spans="1:4">
      <c r="A82" s="2"/>
      <c r="B82" s="15" t="s">
        <v>35</v>
      </c>
      <c r="C82" s="20">
        <v>1.2</v>
      </c>
      <c r="D82" s="4"/>
    </row>
    <row r="83" spans="1:4">
      <c r="A83" s="2"/>
      <c r="B83" s="15" t="s">
        <v>36</v>
      </c>
      <c r="C83" s="20">
        <v>1.1000000000000001</v>
      </c>
      <c r="D83" s="4"/>
    </row>
    <row r="84" spans="1:4">
      <c r="A84" s="2"/>
      <c r="B84" s="15" t="s">
        <v>37</v>
      </c>
      <c r="C84" s="20">
        <v>1.1000000000000001</v>
      </c>
      <c r="D84" s="4"/>
    </row>
    <row r="85" spans="1:4">
      <c r="A85" s="2"/>
      <c r="B85" s="15" t="s">
        <v>38</v>
      </c>
      <c r="C85" s="20">
        <v>1</v>
      </c>
      <c r="D85" s="4"/>
    </row>
    <row r="86" spans="1:4">
      <c r="A86" s="2"/>
      <c r="B86" s="15" t="s">
        <v>39</v>
      </c>
      <c r="C86" s="20">
        <v>0.9</v>
      </c>
      <c r="D86" s="4"/>
    </row>
    <row r="87" spans="1:4">
      <c r="A87" s="2"/>
      <c r="B87" s="15" t="s">
        <v>40</v>
      </c>
      <c r="C87" s="20">
        <v>0.9</v>
      </c>
      <c r="D87" s="4"/>
    </row>
    <row r="88" spans="1:4">
      <c r="A88" s="2"/>
      <c r="B88" s="15" t="s">
        <v>41</v>
      </c>
      <c r="C88" s="20">
        <v>0.8</v>
      </c>
      <c r="D88" s="4"/>
    </row>
    <row r="89" spans="1:4">
      <c r="B89" s="5"/>
      <c r="C89" s="34"/>
    </row>
    <row r="90" spans="1:4">
      <c r="A90" s="2"/>
      <c r="B90" s="18" t="s">
        <v>42</v>
      </c>
      <c r="C90" s="24" t="s">
        <v>21</v>
      </c>
      <c r="D90" s="4"/>
    </row>
    <row r="91" spans="1:4">
      <c r="A91" s="2"/>
      <c r="B91" s="15" t="s">
        <v>46</v>
      </c>
      <c r="C91" s="20">
        <v>0</v>
      </c>
      <c r="D91" s="4"/>
    </row>
    <row r="92" spans="1:4">
      <c r="A92" s="2"/>
      <c r="B92" s="15" t="s">
        <v>47</v>
      </c>
      <c r="C92" s="20">
        <v>0.1</v>
      </c>
      <c r="D92" s="4"/>
    </row>
    <row r="93" spans="1:4">
      <c r="A93" s="2"/>
      <c r="B93" s="15" t="s">
        <v>48</v>
      </c>
      <c r="C93" s="20">
        <v>0.2</v>
      </c>
      <c r="D93" s="4"/>
    </row>
    <row r="94" spans="1:4">
      <c r="B94" s="5"/>
      <c r="C94" s="34"/>
    </row>
    <row r="95" spans="1:4">
      <c r="A95" s="2"/>
      <c r="B95" s="18" t="s">
        <v>77</v>
      </c>
      <c r="C95" s="54" t="s">
        <v>44</v>
      </c>
      <c r="D95" s="4"/>
    </row>
    <row r="96" spans="1:4">
      <c r="A96" s="2"/>
      <c r="B96" s="15" t="s">
        <v>43</v>
      </c>
      <c r="C96" s="40" t="b">
        <f>IF(C5=C80,IF(C7=B81,C81,IF(C7=B82,C82,IF(C7=B83,C83,IF(C7=B84,C84,IF(C7=B85,C85,IF(C7=B86,C86,IF(C7=B87,C87,C88))))))))</f>
        <v>0</v>
      </c>
      <c r="D96" s="4"/>
    </row>
    <row r="97" spans="1:4">
      <c r="A97" s="2"/>
      <c r="B97" s="15" t="s">
        <v>45</v>
      </c>
      <c r="C97" s="40" t="b">
        <f>IF(C5=C90,IF(C8=B91,C91,IF(C8=B92,C92,IF(C8=B93,C93,0))))</f>
        <v>0</v>
      </c>
      <c r="D97" s="4"/>
    </row>
    <row r="98" spans="1:4">
      <c r="A98" s="2"/>
      <c r="B98" s="15" t="s">
        <v>77</v>
      </c>
      <c r="C98" s="44">
        <f>C96+C97</f>
        <v>0</v>
      </c>
      <c r="D98" s="4"/>
    </row>
    <row r="99" spans="1:4">
      <c r="B99" s="8"/>
      <c r="C99" s="8"/>
    </row>
    <row r="100" spans="1:4">
      <c r="B100" s="18" t="s">
        <v>61</v>
      </c>
      <c r="C100" s="24"/>
    </row>
    <row r="101" spans="1:4">
      <c r="B101" s="53" t="s">
        <v>70</v>
      </c>
      <c r="C101" s="33">
        <f>IF(C28&gt;0,0,INT(-C28/30))</f>
        <v>4</v>
      </c>
    </row>
    <row r="103" spans="1:4">
      <c r="B103" s="18" t="s">
        <v>62</v>
      </c>
      <c r="C103" s="24"/>
    </row>
    <row r="104" spans="1:4">
      <c r="B104" s="53" t="s">
        <v>70</v>
      </c>
      <c r="C104" s="33">
        <f>IF(C12=0,0,IF(C12=B105,C105,IF(C12=B106,C106,IF(C12=B107,C107,IF(C12=B108,C108,0)))))</f>
        <v>0</v>
      </c>
    </row>
    <row r="105" spans="1:4">
      <c r="B105" s="19" t="s">
        <v>64</v>
      </c>
      <c r="C105" s="20">
        <v>0</v>
      </c>
    </row>
    <row r="106" spans="1:4" ht="45">
      <c r="B106" s="19" t="s">
        <v>58</v>
      </c>
      <c r="C106" s="20">
        <v>2</v>
      </c>
    </row>
    <row r="107" spans="1:4" ht="75">
      <c r="B107" s="19" t="s">
        <v>59</v>
      </c>
      <c r="C107" s="20">
        <v>4</v>
      </c>
    </row>
    <row r="108" spans="1:4" ht="60">
      <c r="B108" s="19" t="s">
        <v>60</v>
      </c>
      <c r="C108" s="20">
        <v>4</v>
      </c>
    </row>
    <row r="110" spans="1:4">
      <c r="B110" s="18" t="s">
        <v>63</v>
      </c>
      <c r="C110" s="24"/>
    </row>
    <row r="111" spans="1:4">
      <c r="B111" s="53" t="s">
        <v>70</v>
      </c>
      <c r="C111" s="33">
        <f>IF(C13=0,0,IF(C13=B112,C112,IF(C13=B113,C113,IF(C13=B114,C114,0))))</f>
        <v>0</v>
      </c>
    </row>
    <row r="112" spans="1:4">
      <c r="B112" s="19" t="s">
        <v>64</v>
      </c>
      <c r="C112" s="20">
        <v>0</v>
      </c>
    </row>
    <row r="113" spans="2:3" ht="36" customHeight="1">
      <c r="B113" s="19" t="s">
        <v>66</v>
      </c>
      <c r="C113" s="20">
        <v>4</v>
      </c>
    </row>
    <row r="114" spans="2:3" ht="60">
      <c r="B114" s="19" t="s">
        <v>65</v>
      </c>
      <c r="C114" s="20">
        <v>4</v>
      </c>
    </row>
  </sheetData>
  <dataValidations count="2">
    <dataValidation type="list" allowBlank="1" showInputMessage="1" showErrorMessage="1" sqref="C12">
      <formula1>$B$105:$B$108</formula1>
    </dataValidation>
    <dataValidation type="list" allowBlank="1" showInputMessage="1" showErrorMessage="1" sqref="C13">
      <formula1>$B$112:$B$114</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zoomScale="145" zoomScaleNormal="145" workbookViewId="0">
      <selection activeCell="A11" sqref="A11:G11"/>
    </sheetView>
  </sheetViews>
  <sheetFormatPr baseColWidth="10" defaultColWidth="11.5703125" defaultRowHeight="15"/>
  <cols>
    <col min="1" max="1" width="11.5703125" style="137"/>
    <col min="2" max="2" width="31.42578125" style="137" customWidth="1"/>
    <col min="3" max="16384" width="11.5703125" style="137"/>
  </cols>
  <sheetData>
    <row r="1" spans="1:7">
      <c r="A1" s="63"/>
      <c r="B1" s="63"/>
      <c r="C1" s="63"/>
      <c r="D1" s="63"/>
      <c r="E1" s="63"/>
      <c r="F1" s="63"/>
      <c r="G1" s="63"/>
    </row>
    <row r="2" spans="1:7" ht="24" thickBot="1">
      <c r="A2" s="195" t="s">
        <v>223</v>
      </c>
      <c r="B2" s="195"/>
      <c r="C2" s="195"/>
      <c r="D2" s="195"/>
      <c r="E2" s="195"/>
      <c r="F2" s="195"/>
      <c r="G2" s="195"/>
    </row>
    <row r="3" spans="1:7">
      <c r="A3" s="63"/>
      <c r="B3" s="63"/>
      <c r="C3" s="63"/>
      <c r="D3" s="63"/>
      <c r="E3" s="63"/>
      <c r="F3" s="63"/>
      <c r="G3" s="63"/>
    </row>
    <row r="4" spans="1:7">
      <c r="A4" s="56"/>
      <c r="B4" s="68" t="s">
        <v>119</v>
      </c>
      <c r="C4" s="63"/>
      <c r="D4" s="63"/>
      <c r="E4" s="63"/>
      <c r="F4" s="63"/>
      <c r="G4" s="63"/>
    </row>
    <row r="5" spans="1:7">
      <c r="A5" s="67"/>
      <c r="B5" s="68" t="s">
        <v>118</v>
      </c>
      <c r="C5" s="63"/>
      <c r="D5" s="63"/>
      <c r="E5" s="63"/>
      <c r="F5" s="63"/>
      <c r="G5" s="63"/>
    </row>
    <row r="6" spans="1:7">
      <c r="A6" s="80"/>
      <c r="B6" s="80"/>
      <c r="C6" s="63"/>
      <c r="D6" s="63"/>
      <c r="E6" s="63"/>
      <c r="F6" s="63"/>
      <c r="G6" s="63"/>
    </row>
    <row r="7" spans="1:7" ht="44.45" customHeight="1">
      <c r="A7" s="194" t="s">
        <v>244</v>
      </c>
      <c r="B7" s="194"/>
      <c r="C7" s="194"/>
      <c r="D7" s="194"/>
      <c r="E7" s="194"/>
      <c r="F7" s="194"/>
      <c r="G7" s="194"/>
    </row>
    <row r="8" spans="1:7" ht="30.6" customHeight="1">
      <c r="A8" s="194" t="s">
        <v>159</v>
      </c>
      <c r="B8" s="194"/>
      <c r="C8" s="194"/>
      <c r="D8" s="194"/>
      <c r="E8" s="194"/>
      <c r="F8" s="194"/>
      <c r="G8" s="194"/>
    </row>
    <row r="9" spans="1:7" ht="72.599999999999994" customHeight="1">
      <c r="A9" s="194" t="s">
        <v>160</v>
      </c>
      <c r="B9" s="194"/>
      <c r="C9" s="194"/>
      <c r="D9" s="194"/>
      <c r="E9" s="194"/>
      <c r="F9" s="194"/>
      <c r="G9" s="194"/>
    </row>
    <row r="10" spans="1:7" ht="33" customHeight="1">
      <c r="A10" s="194" t="s">
        <v>217</v>
      </c>
      <c r="B10" s="194"/>
      <c r="C10" s="194"/>
      <c r="D10" s="194"/>
      <c r="E10" s="194"/>
      <c r="F10" s="194"/>
      <c r="G10" s="194"/>
    </row>
    <row r="11" spans="1:7" ht="24.6" customHeight="1">
      <c r="A11" s="194" t="s">
        <v>245</v>
      </c>
      <c r="B11" s="194"/>
      <c r="C11" s="194"/>
      <c r="D11" s="194"/>
      <c r="E11" s="194"/>
      <c r="F11" s="194"/>
      <c r="G11" s="194"/>
    </row>
    <row r="12" spans="1:7">
      <c r="A12" s="194" t="s">
        <v>147</v>
      </c>
      <c r="B12" s="194"/>
      <c r="C12" s="194"/>
      <c r="D12" s="194"/>
      <c r="E12" s="194"/>
      <c r="F12" s="194"/>
      <c r="G12" s="194"/>
    </row>
    <row r="13" spans="1:7" ht="30" customHeight="1">
      <c r="A13" s="194" t="s">
        <v>144</v>
      </c>
      <c r="B13" s="194"/>
      <c r="C13" s="194"/>
      <c r="D13" s="194"/>
      <c r="E13" s="194"/>
      <c r="F13" s="194"/>
      <c r="G13" s="194"/>
    </row>
    <row r="14" spans="1:7">
      <c r="A14" s="194" t="s">
        <v>148</v>
      </c>
      <c r="B14" s="194"/>
      <c r="C14" s="194"/>
      <c r="D14" s="194"/>
      <c r="E14" s="194"/>
      <c r="F14" s="194"/>
      <c r="G14" s="194"/>
    </row>
    <row r="15" spans="1:7" ht="29.1" customHeight="1">
      <c r="A15" s="194" t="s">
        <v>145</v>
      </c>
      <c r="B15" s="194"/>
      <c r="C15" s="194"/>
      <c r="D15" s="194"/>
      <c r="E15" s="194"/>
      <c r="F15" s="194"/>
      <c r="G15" s="194"/>
    </row>
    <row r="16" spans="1:7" ht="27.6" customHeight="1">
      <c r="A16" s="194" t="s">
        <v>161</v>
      </c>
      <c r="B16" s="194"/>
      <c r="C16" s="194"/>
      <c r="D16" s="194"/>
      <c r="E16" s="194"/>
      <c r="F16" s="194"/>
      <c r="G16" s="194"/>
    </row>
    <row r="17" spans="1:7" ht="17.45" customHeight="1">
      <c r="A17" s="194" t="s">
        <v>146</v>
      </c>
      <c r="B17" s="194"/>
      <c r="C17" s="194"/>
      <c r="D17" s="194"/>
      <c r="E17" s="194"/>
      <c r="F17" s="194"/>
      <c r="G17" s="194"/>
    </row>
    <row r="18" spans="1:7">
      <c r="A18" s="193"/>
      <c r="B18" s="193"/>
      <c r="C18" s="193"/>
      <c r="D18" s="193"/>
      <c r="E18" s="193"/>
      <c r="F18" s="193"/>
      <c r="G18" s="193"/>
    </row>
    <row r="19" spans="1:7" ht="32.1" customHeight="1">
      <c r="A19" s="194" t="s">
        <v>150</v>
      </c>
      <c r="B19" s="194"/>
      <c r="C19" s="194"/>
      <c r="D19" s="194"/>
      <c r="E19" s="194"/>
      <c r="F19" s="194"/>
      <c r="G19" s="194"/>
    </row>
  </sheetData>
  <sheetProtection sheet="1" objects="1" scenarios="1"/>
  <mergeCells count="14">
    <mergeCell ref="A11:G11"/>
    <mergeCell ref="A2:G2"/>
    <mergeCell ref="A7:G7"/>
    <mergeCell ref="A8:G8"/>
    <mergeCell ref="A9:G9"/>
    <mergeCell ref="A10:G10"/>
    <mergeCell ref="A18:G18"/>
    <mergeCell ref="A19:G19"/>
    <mergeCell ref="A12:G12"/>
    <mergeCell ref="A13:G13"/>
    <mergeCell ref="A14:G14"/>
    <mergeCell ref="A15:G15"/>
    <mergeCell ref="A16:G16"/>
    <mergeCell ref="A17:G17"/>
  </mergeCells>
  <pageMargins left="0.7" right="0.7" top="0.75" bottom="0.75" header="0.3" footer="0.3"/>
  <pageSetup paperSize="9" scale="8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6"/>
  <sheetViews>
    <sheetView tabSelected="1" topLeftCell="A13" zoomScale="160" zoomScaleNormal="160" workbookViewId="0">
      <selection activeCell="E16" sqref="E16"/>
    </sheetView>
  </sheetViews>
  <sheetFormatPr baseColWidth="10" defaultColWidth="11.5703125" defaultRowHeight="15"/>
  <cols>
    <col min="1" max="1" width="9.42578125" style="137" customWidth="1"/>
    <col min="2" max="2" width="45.5703125" style="138" bestFit="1" customWidth="1"/>
    <col min="3" max="3" width="1" style="137" customWidth="1"/>
    <col min="4" max="4" width="36.42578125" style="137" customWidth="1"/>
    <col min="5" max="16384" width="11.5703125" style="137"/>
  </cols>
  <sheetData>
    <row r="1" spans="1:5">
      <c r="A1" s="63"/>
      <c r="B1" s="63"/>
      <c r="C1" s="63"/>
      <c r="D1" s="63"/>
      <c r="E1" s="59"/>
    </row>
    <row r="2" spans="1:5" ht="24" thickBot="1">
      <c r="A2" s="195" t="s">
        <v>151</v>
      </c>
      <c r="B2" s="195"/>
      <c r="C2" s="195"/>
      <c r="D2" s="195"/>
      <c r="E2" s="59"/>
    </row>
    <row r="3" spans="1:5">
      <c r="A3" s="59"/>
      <c r="B3" s="82"/>
      <c r="C3" s="59"/>
      <c r="D3" s="59"/>
      <c r="E3" s="59"/>
    </row>
    <row r="4" spans="1:5">
      <c r="A4" s="90"/>
      <c r="B4" s="93" t="s">
        <v>158</v>
      </c>
      <c r="C4" s="91"/>
      <c r="D4" s="181"/>
      <c r="E4" s="59"/>
    </row>
    <row r="5" spans="1:5" ht="3.6" customHeight="1">
      <c r="A5" s="90"/>
      <c r="B5" s="91"/>
      <c r="C5" s="91"/>
      <c r="D5" s="92"/>
      <c r="E5" s="59"/>
    </row>
    <row r="6" spans="1:5">
      <c r="A6" s="90"/>
      <c r="B6" s="93" t="s">
        <v>44</v>
      </c>
      <c r="C6" s="91"/>
      <c r="D6" s="181" t="s">
        <v>248</v>
      </c>
      <c r="E6" s="59"/>
    </row>
    <row r="7" spans="1:5" ht="3.6" customHeight="1">
      <c r="A7" s="90"/>
      <c r="B7" s="91"/>
      <c r="C7" s="91"/>
      <c r="D7" s="92"/>
      <c r="E7" s="59"/>
    </row>
    <row r="8" spans="1:5">
      <c r="A8" s="90"/>
      <c r="B8" s="93" t="s">
        <v>130</v>
      </c>
      <c r="C8" s="91"/>
      <c r="D8" s="181" t="s">
        <v>172</v>
      </c>
      <c r="E8" s="59"/>
    </row>
    <row r="9" spans="1:5" ht="3.6" customHeight="1">
      <c r="A9" s="90"/>
      <c r="B9" s="91"/>
      <c r="C9" s="91"/>
      <c r="D9" s="92"/>
      <c r="E9" s="59"/>
    </row>
    <row r="10" spans="1:5">
      <c r="A10" s="90"/>
      <c r="B10" s="93" t="s">
        <v>156</v>
      </c>
      <c r="C10" s="91"/>
      <c r="D10" s="192">
        <v>44347</v>
      </c>
      <c r="E10" s="59"/>
    </row>
    <row r="11" spans="1:5" ht="3.6" customHeight="1">
      <c r="A11" s="90"/>
      <c r="B11" s="91"/>
      <c r="C11" s="91"/>
      <c r="D11" s="92"/>
      <c r="E11" s="59"/>
    </row>
    <row r="12" spans="1:5">
      <c r="A12" s="90"/>
      <c r="B12" s="93" t="s">
        <v>215</v>
      </c>
      <c r="C12" s="91"/>
      <c r="D12" s="181" t="s">
        <v>234</v>
      </c>
      <c r="E12" s="59"/>
    </row>
    <row r="13" spans="1:5" ht="3.6" customHeight="1">
      <c r="A13" s="90"/>
      <c r="B13" s="91"/>
      <c r="C13" s="91"/>
      <c r="D13" s="92"/>
      <c r="E13" s="59"/>
    </row>
    <row r="14" spans="1:5">
      <c r="A14" s="90"/>
      <c r="B14" s="93" t="s">
        <v>216</v>
      </c>
      <c r="C14" s="91"/>
      <c r="D14" s="181" t="s">
        <v>234</v>
      </c>
      <c r="E14" s="59"/>
    </row>
    <row r="15" spans="1:5" ht="3.6" customHeight="1">
      <c r="A15" s="90"/>
      <c r="B15" s="91"/>
      <c r="C15" s="91"/>
      <c r="D15" s="92"/>
      <c r="E15" s="59"/>
    </row>
    <row r="16" spans="1:5">
      <c r="A16" s="90"/>
      <c r="B16" s="93" t="s">
        <v>157</v>
      </c>
      <c r="C16" s="91"/>
      <c r="D16" s="181" t="s">
        <v>249</v>
      </c>
      <c r="E16" s="59"/>
    </row>
    <row r="17" spans="1:5" ht="3.6" customHeight="1">
      <c r="A17" s="90"/>
      <c r="B17" s="91"/>
      <c r="C17" s="91"/>
      <c r="D17" s="92"/>
      <c r="E17" s="59"/>
    </row>
    <row r="18" spans="1:5">
      <c r="A18" s="90"/>
      <c r="B18" s="93" t="s">
        <v>132</v>
      </c>
      <c r="C18" s="91"/>
      <c r="D18" s="181">
        <v>13964</v>
      </c>
      <c r="E18" s="59"/>
    </row>
    <row r="19" spans="1:5" ht="3.6" customHeight="1">
      <c r="A19" s="90"/>
      <c r="B19" s="91"/>
      <c r="C19" s="91"/>
      <c r="D19" s="92"/>
      <c r="E19" s="59"/>
    </row>
    <row r="20" spans="1:5">
      <c r="A20" s="90"/>
      <c r="B20" s="93" t="s">
        <v>230</v>
      </c>
      <c r="C20" s="91"/>
      <c r="D20" s="181">
        <v>100</v>
      </c>
      <c r="E20" s="59"/>
    </row>
    <row r="21" spans="1:5" ht="3.6" customHeight="1">
      <c r="A21" s="90"/>
      <c r="B21" s="90"/>
      <c r="C21" s="90"/>
      <c r="D21" s="90"/>
      <c r="E21" s="59"/>
    </row>
    <row r="22" spans="1:5">
      <c r="A22" s="90"/>
      <c r="B22" s="93" t="s">
        <v>224</v>
      </c>
      <c r="C22" s="91"/>
      <c r="D22" s="182" t="s">
        <v>250</v>
      </c>
      <c r="E22" s="59"/>
    </row>
    <row r="23" spans="1:5" ht="3.6" customHeight="1">
      <c r="A23" s="90"/>
      <c r="B23" s="91"/>
      <c r="C23" s="91"/>
      <c r="D23" s="92"/>
      <c r="E23" s="59"/>
    </row>
    <row r="24" spans="1:5">
      <c r="A24" s="90"/>
      <c r="B24" s="93" t="s">
        <v>218</v>
      </c>
      <c r="C24" s="91"/>
      <c r="D24" s="181">
        <v>0</v>
      </c>
      <c r="E24" s="142"/>
    </row>
    <row r="25" spans="1:5" ht="3.6" customHeight="1">
      <c r="A25" s="90"/>
      <c r="B25" s="91"/>
      <c r="C25" s="91"/>
      <c r="D25" s="92"/>
      <c r="E25" s="142"/>
    </row>
    <row r="26" spans="1:5">
      <c r="A26" s="90"/>
      <c r="B26" s="93" t="s">
        <v>219</v>
      </c>
      <c r="C26" s="91"/>
      <c r="D26" s="181">
        <v>0</v>
      </c>
      <c r="E26" s="142"/>
    </row>
    <row r="27" spans="1:5" ht="3.6" customHeight="1">
      <c r="A27" s="90"/>
      <c r="B27" s="90"/>
      <c r="C27" s="90"/>
      <c r="D27" s="90"/>
      <c r="E27" s="142"/>
    </row>
    <row r="28" spans="1:5">
      <c r="A28" s="90"/>
      <c r="B28" s="93" t="s">
        <v>225</v>
      </c>
      <c r="C28" s="91"/>
      <c r="D28" s="181">
        <v>3200</v>
      </c>
      <c r="E28" s="142"/>
    </row>
    <row r="29" spans="1:5" ht="3.6" customHeight="1">
      <c r="A29" s="59"/>
      <c r="B29" s="82"/>
      <c r="C29" s="59"/>
      <c r="D29" s="59"/>
      <c r="E29" s="59"/>
    </row>
    <row r="30" spans="1:5">
      <c r="A30" s="59"/>
      <c r="B30" s="93" t="s">
        <v>228</v>
      </c>
      <c r="C30" s="91"/>
      <c r="D30" s="181">
        <v>1600</v>
      </c>
      <c r="E30" s="59"/>
    </row>
    <row r="31" spans="1:5" ht="3.6" customHeight="1">
      <c r="A31" s="59"/>
      <c r="B31" s="82"/>
      <c r="C31" s="59"/>
      <c r="D31" s="59"/>
      <c r="E31" s="59"/>
    </row>
    <row r="32" spans="1:5">
      <c r="A32" s="59"/>
      <c r="B32" s="93" t="s">
        <v>168</v>
      </c>
      <c r="C32" s="91"/>
      <c r="D32" s="181" t="s">
        <v>164</v>
      </c>
      <c r="E32" s="59"/>
    </row>
    <row r="33" spans="1:5" ht="3.6" customHeight="1">
      <c r="A33" s="59"/>
      <c r="B33" s="82"/>
      <c r="C33" s="59"/>
      <c r="D33" s="59"/>
      <c r="E33" s="59"/>
    </row>
    <row r="34" spans="1:5">
      <c r="A34" s="59"/>
      <c r="B34" s="93" t="s">
        <v>202</v>
      </c>
      <c r="C34" s="91"/>
      <c r="D34" s="181" t="s">
        <v>38</v>
      </c>
      <c r="E34" s="59"/>
    </row>
    <row r="35" spans="1:5" ht="3.6" customHeight="1">
      <c r="A35" s="59"/>
      <c r="B35" s="82"/>
      <c r="C35" s="59"/>
      <c r="D35" s="59"/>
      <c r="E35" s="59"/>
    </row>
    <row r="36" spans="1:5">
      <c r="A36" s="59"/>
      <c r="B36" s="93" t="s">
        <v>32</v>
      </c>
      <c r="C36" s="91"/>
      <c r="D36" s="181" t="s">
        <v>247</v>
      </c>
      <c r="E36" s="59"/>
    </row>
    <row r="37" spans="1:5" ht="3.6" customHeight="1">
      <c r="A37" s="59"/>
      <c r="B37" s="82"/>
      <c r="C37" s="59"/>
      <c r="D37" s="59"/>
      <c r="E37" s="59"/>
    </row>
    <row r="38" spans="1:5">
      <c r="A38" s="59"/>
      <c r="B38" s="93" t="s">
        <v>107</v>
      </c>
      <c r="C38" s="91"/>
      <c r="D38" s="60">
        <f>IF(D32="CE1",VLOOKUP($D$8,Data!$A$4:$C$35,2,FALSE),IF(D32="CE2",VLOOKUP($D$8,Data!$A$4:$C$35,3,FALSE),"erreur"))</f>
        <v>1</v>
      </c>
      <c r="E38" s="59"/>
    </row>
    <row r="39" spans="1:5" ht="3.6" customHeight="1">
      <c r="A39" s="59"/>
      <c r="B39" s="82"/>
      <c r="C39" s="59"/>
      <c r="D39" s="59"/>
      <c r="E39" s="59"/>
    </row>
    <row r="40" spans="1:5">
      <c r="A40" s="59"/>
      <c r="B40" s="93" t="s">
        <v>108</v>
      </c>
      <c r="C40" s="91"/>
      <c r="D40" s="60">
        <f>IF(D32="CE1",VLOOKUP($D$8,Data!$A$4:$K$35,MATCH($D$34,Data!$A$3:$K$3,0),FALSE),IF(D32="CE2",VLOOKUP($D$8,Data!A4:S35,MATCH($D$34,Data!A3:K3,0)+8,FALSE),"erreur"))</f>
        <v>1</v>
      </c>
      <c r="E40" s="59"/>
    </row>
    <row r="41" spans="1:5" ht="3.6" customHeight="1">
      <c r="A41" s="59"/>
      <c r="B41" s="82"/>
      <c r="C41" s="59"/>
      <c r="D41" s="59"/>
      <c r="E41" s="59"/>
    </row>
    <row r="42" spans="1:5">
      <c r="A42" s="59"/>
      <c r="B42" s="93" t="s">
        <v>109</v>
      </c>
      <c r="C42" s="91"/>
      <c r="D42" s="60">
        <f>VLOOKUP(D8,Data!A4:V35,MATCH('Info et Seuils BBCA'!D36,Data!A3:V3,0))</f>
        <v>0</v>
      </c>
      <c r="E42" s="59"/>
    </row>
    <row r="43" spans="1:5" ht="3.6" customHeight="1">
      <c r="A43" s="59"/>
      <c r="B43" s="85"/>
      <c r="C43" s="59"/>
      <c r="D43" s="59"/>
      <c r="E43" s="59"/>
    </row>
    <row r="44" spans="1:5">
      <c r="A44" s="59"/>
      <c r="B44" s="93" t="s">
        <v>110</v>
      </c>
      <c r="C44" s="91"/>
      <c r="D44" s="181">
        <v>0</v>
      </c>
      <c r="E44" s="59"/>
    </row>
    <row r="45" spans="1:5" ht="3.6" customHeight="1">
      <c r="A45" s="81"/>
      <c r="B45" s="91"/>
      <c r="C45" s="59"/>
      <c r="D45" s="94"/>
      <c r="E45" s="59"/>
    </row>
    <row r="46" spans="1:5">
      <c r="A46" s="81"/>
      <c r="B46" s="93" t="str">
        <f>D22</f>
        <v>Mstationnement</v>
      </c>
      <c r="C46" s="59"/>
      <c r="D46" s="60">
        <f>IF(D22="Mstationnement",MIN(D28,IF(OR(D8=Data!$A$4,D8=Data!$A$5),0.4*D18,0.3*D18))*170/D18,(D24*700+D26*3000)/D18)</f>
        <v>38.957318819822397</v>
      </c>
      <c r="E46" s="59"/>
    </row>
    <row r="47" spans="1:5" ht="3.6" customHeight="1">
      <c r="A47" s="81"/>
      <c r="B47" s="91"/>
      <c r="C47" s="59"/>
      <c r="D47" s="94"/>
      <c r="E47" s="59"/>
    </row>
    <row r="48" spans="1:5">
      <c r="A48" s="81"/>
      <c r="B48" s="93" t="s">
        <v>229</v>
      </c>
      <c r="C48" s="59"/>
      <c r="D48" s="145">
        <f>IF(OR(D8=Data!$A$4,D8=Data!$A$5),IF(D30/D20&gt;4,MIN(10*D20,D30)-4*D20,0),MIN(D30,0.15*D18))*200/D18</f>
        <v>8.5935262102549412</v>
      </c>
      <c r="E48" s="59"/>
    </row>
    <row r="49" spans="1:5" ht="3.6" customHeight="1">
      <c r="A49" s="59"/>
      <c r="B49" s="82"/>
      <c r="C49" s="59"/>
      <c r="D49" s="59"/>
      <c r="E49" s="59"/>
    </row>
    <row r="50" spans="1:5">
      <c r="A50" s="59"/>
      <c r="B50" s="93" t="s">
        <v>106</v>
      </c>
      <c r="C50" s="91"/>
      <c r="D50" s="60">
        <f>IF(OR(D8=Data!$A$4,D8=Data!$A$5),400,IF(D8=Data!$A$8,210,310))</f>
        <v>400</v>
      </c>
      <c r="E50" s="59"/>
    </row>
    <row r="51" spans="1:5" ht="3.6" customHeight="1">
      <c r="A51" s="59"/>
      <c r="B51" s="82"/>
      <c r="C51" s="59"/>
      <c r="D51" s="59"/>
      <c r="E51" s="59"/>
    </row>
    <row r="52" spans="1:5">
      <c r="A52"/>
      <c r="B52" s="93" t="s">
        <v>103</v>
      </c>
      <c r="C52" s="59"/>
      <c r="D52" s="60">
        <f>IF(OR(D8=Data!$A$4,D8=Data!$A$5),1150,1250)</f>
        <v>1150</v>
      </c>
      <c r="E52" s="59"/>
    </row>
    <row r="53" spans="1:5" ht="3.6" customHeight="1">
      <c r="A53" s="81"/>
      <c r="B53" s="91"/>
      <c r="C53" s="59"/>
      <c r="D53" s="94"/>
      <c r="E53" s="59"/>
    </row>
    <row r="54" spans="1:5">
      <c r="A54" s="81"/>
      <c r="B54" s="93" t="s">
        <v>104</v>
      </c>
      <c r="C54" s="59"/>
      <c r="D54" s="60">
        <f>D50*(D38*(D40+D42+D44)-1)</f>
        <v>0</v>
      </c>
      <c r="E54" s="59"/>
    </row>
    <row r="55" spans="1:5" ht="3.6" customHeight="1">
      <c r="A55" s="59"/>
      <c r="B55" s="82"/>
      <c r="C55" s="59"/>
      <c r="D55" s="59"/>
      <c r="E55" s="59"/>
    </row>
    <row r="56" spans="1:5">
      <c r="A56" s="59"/>
      <c r="B56" s="93" t="s">
        <v>112</v>
      </c>
      <c r="C56" s="59"/>
      <c r="D56" s="60">
        <f>IF(OR(D8=Data!$A$4,D8=Data!$A$5),650,900)</f>
        <v>650</v>
      </c>
      <c r="E56" s="59"/>
    </row>
    <row r="57" spans="1:5" ht="3.6" customHeight="1">
      <c r="A57" s="59"/>
      <c r="B57" s="82"/>
      <c r="C57" s="59"/>
      <c r="D57" s="59"/>
      <c r="E57" s="59"/>
    </row>
    <row r="58" spans="1:5">
      <c r="A58" s="59"/>
      <c r="B58" s="95" t="s">
        <v>111</v>
      </c>
      <c r="C58" s="59"/>
      <c r="D58" s="96">
        <f>D56</f>
        <v>650</v>
      </c>
      <c r="E58" s="59"/>
    </row>
    <row r="59" spans="1:5" ht="3.6" customHeight="1">
      <c r="A59" s="59"/>
      <c r="B59" s="82"/>
      <c r="C59" s="59"/>
      <c r="D59" s="59"/>
      <c r="E59" s="59"/>
    </row>
    <row r="60" spans="1:5">
      <c r="A60"/>
      <c r="B60" s="95" t="s">
        <v>105</v>
      </c>
      <c r="C60" s="59"/>
      <c r="D60" s="96">
        <f>D52</f>
        <v>1150</v>
      </c>
      <c r="E60" s="59"/>
    </row>
    <row r="61" spans="1:5">
      <c r="A61" s="59"/>
      <c r="B61" s="82"/>
      <c r="C61"/>
      <c r="D61" s="59"/>
      <c r="E61" s="59"/>
    </row>
    <row r="62" spans="1:5">
      <c r="A62" s="59"/>
      <c r="B62" s="59"/>
      <c r="C62" s="59"/>
      <c r="D62" s="59"/>
      <c r="E62" s="59"/>
    </row>
    <row r="63" spans="1:5">
      <c r="A63" s="59"/>
      <c r="B63" s="59"/>
      <c r="C63" s="59"/>
      <c r="D63" s="59"/>
      <c r="E63" s="59"/>
    </row>
    <row r="64" spans="1:5">
      <c r="A64"/>
      <c r="B64" s="82"/>
      <c r="C64" s="59"/>
      <c r="D64" s="59"/>
      <c r="E64" s="59"/>
    </row>
    <row r="65" spans="1:5">
      <c r="A65" s="59"/>
      <c r="B65" s="59"/>
      <c r="C65" s="59"/>
      <c r="D65" s="59"/>
      <c r="E65" s="59"/>
    </row>
    <row r="66" spans="1:5">
      <c r="A66"/>
      <c r="B66" s="82"/>
      <c r="C66" s="59"/>
      <c r="D66" s="59"/>
      <c r="E66" s="59"/>
    </row>
  </sheetData>
  <mergeCells count="1">
    <mergeCell ref="A2:D2"/>
  </mergeCells>
  <conditionalFormatting sqref="D24 D26">
    <cfRule type="expression" dxfId="3" priority="6">
      <formula>$D$22&lt;&gt;"Mpark"</formula>
    </cfRule>
  </conditionalFormatting>
  <conditionalFormatting sqref="D28">
    <cfRule type="expression" dxfId="2" priority="5">
      <formula>$D$22&lt;&gt;"Mstationnement"</formula>
    </cfRule>
  </conditionalFormatting>
  <conditionalFormatting sqref="D20">
    <cfRule type="expression" dxfId="0" priority="2">
      <formula>$D$8&lt;&gt;"Bâtiments collectifs d'habitation"</formula>
    </cfRule>
  </conditionalFormatting>
  <dataValidations count="7">
    <dataValidation type="list" allowBlank="1" showInputMessage="1" showErrorMessage="1" sqref="D12 D14">
      <formula1>"Oui,Non"</formula1>
    </dataValidation>
    <dataValidation type="list" allowBlank="1" showInputMessage="1" showErrorMessage="1" sqref="D22">
      <formula1>"Mpark,Mstationnement"</formula1>
    </dataValidation>
    <dataValidation type="custom" errorStyle="warning" allowBlank="1" showInputMessage="1" showErrorMessage="1" error="Il faut séléctionner Mpark pour saisir ces informations" sqref="D27">
      <formula1>D25&lt;&gt;"Mstationnement"</formula1>
    </dataValidation>
    <dataValidation type="custom" errorStyle="warning" allowBlank="1" showInputMessage="1" showErrorMessage="1" error="Il faut séléctionner Mstationnement pour saisir ces informations" sqref="D28">
      <formula1>D22&lt;&gt;"Mpark"</formula1>
    </dataValidation>
    <dataValidation allowBlank="1" showInputMessage="1" showErrorMessage="1" error="Saisir Résidentiel dans type de bâtment" sqref="D20"/>
    <dataValidation type="custom" allowBlank="1" showInputMessage="1" showErrorMessage="1" error="Il faut séléctionner Mpark pour saisir ces informations" sqref="D24:D26">
      <formula1>D22&lt;&gt;"Mstationnement"</formula1>
    </dataValidation>
    <dataValidation type="list" allowBlank="1" showInputMessage="1" showErrorMessage="1" sqref="D31:D32">
      <formula1>"CE1,CE2"</formula1>
    </dataValidation>
  </dataValidations>
  <pageMargins left="0.7" right="0.7" top="0.75" bottom="0.75" header="0.3" footer="0.3"/>
  <pageSetup paperSize="9" scale="99" orientation="portrait"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Data!$A$4:$A$35</xm:f>
          </x14:formula1>
          <xm:sqref>D8</xm:sqref>
        </x14:dataValidation>
        <x14:dataValidation type="list" allowBlank="1" showInputMessage="1" showErrorMessage="1">
          <x14:formula1>
            <xm:f>Data!$A$39:$A$46</xm:f>
          </x14:formula1>
          <xm:sqref>D34</xm:sqref>
        </x14:dataValidation>
        <x14:dataValidation type="list" allowBlank="1" showInputMessage="1" showErrorMessage="1">
          <x14:formula1>
            <xm:f>Data!$B$39:$B$41</xm:f>
          </x14:formula1>
          <xm:sqref>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zoomScale="130" zoomScaleNormal="130" workbookViewId="0">
      <selection activeCell="A4" sqref="A4:A5"/>
    </sheetView>
  </sheetViews>
  <sheetFormatPr baseColWidth="10" defaultColWidth="10.85546875" defaultRowHeight="11.25"/>
  <cols>
    <col min="1" max="1" width="35.140625" style="140" customWidth="1"/>
    <col min="2" max="3" width="10.85546875" style="139" customWidth="1"/>
    <col min="4" max="19" width="2.85546875" style="139" customWidth="1"/>
    <col min="20" max="20" width="5" style="139" customWidth="1"/>
    <col min="21" max="21" width="9.5703125" style="139" customWidth="1"/>
    <col min="22" max="23" width="5" style="139" customWidth="1"/>
    <col min="24" max="24" width="13.140625" style="139" customWidth="1"/>
    <col min="25" max="25" width="9.42578125" style="139" customWidth="1"/>
    <col min="26" max="16384" width="10.85546875" style="139"/>
  </cols>
  <sheetData>
    <row r="1" spans="1:25" ht="14.45" customHeight="1" thickBot="1">
      <c r="A1" s="120"/>
      <c r="B1" s="197" t="s">
        <v>166</v>
      </c>
      <c r="C1" s="197"/>
      <c r="D1" s="196" t="s">
        <v>162</v>
      </c>
      <c r="E1" s="196"/>
      <c r="F1" s="196"/>
      <c r="G1" s="196"/>
      <c r="H1" s="196"/>
      <c r="I1" s="196"/>
      <c r="J1" s="196"/>
      <c r="K1" s="196"/>
      <c r="L1" s="196"/>
      <c r="M1" s="196"/>
      <c r="N1" s="196"/>
      <c r="O1" s="196"/>
      <c r="P1" s="196"/>
      <c r="Q1" s="196"/>
      <c r="R1" s="196"/>
      <c r="S1" s="196"/>
      <c r="T1" s="196" t="s">
        <v>163</v>
      </c>
      <c r="U1" s="196"/>
      <c r="V1" s="196"/>
      <c r="W1" s="121"/>
      <c r="X1" s="122"/>
      <c r="Y1" s="122"/>
    </row>
    <row r="2" spans="1:25" ht="14.45" customHeight="1" thickBot="1">
      <c r="A2" s="120"/>
      <c r="B2" s="197"/>
      <c r="C2" s="197"/>
      <c r="D2" s="196" t="s">
        <v>164</v>
      </c>
      <c r="E2" s="196"/>
      <c r="F2" s="196"/>
      <c r="G2" s="196"/>
      <c r="H2" s="196"/>
      <c r="I2" s="196"/>
      <c r="J2" s="196"/>
      <c r="K2" s="196"/>
      <c r="L2" s="196" t="s">
        <v>165</v>
      </c>
      <c r="M2" s="196"/>
      <c r="N2" s="196"/>
      <c r="O2" s="196"/>
      <c r="P2" s="196"/>
      <c r="Q2" s="196"/>
      <c r="R2" s="196"/>
      <c r="S2" s="196"/>
      <c r="T2" s="196"/>
      <c r="U2" s="196"/>
      <c r="V2" s="196"/>
      <c r="W2" s="121"/>
      <c r="X2" s="123" t="s">
        <v>167</v>
      </c>
      <c r="Y2" s="122"/>
    </row>
    <row r="3" spans="1:25" ht="12" thickBot="1">
      <c r="A3" s="124" t="s">
        <v>168</v>
      </c>
      <c r="B3" s="125" t="s">
        <v>164</v>
      </c>
      <c r="C3" s="126" t="s">
        <v>165</v>
      </c>
      <c r="D3" s="127" t="s">
        <v>34</v>
      </c>
      <c r="E3" s="128" t="s">
        <v>35</v>
      </c>
      <c r="F3" s="128" t="s">
        <v>36</v>
      </c>
      <c r="G3" s="128" t="s">
        <v>37</v>
      </c>
      <c r="H3" s="128" t="s">
        <v>38</v>
      </c>
      <c r="I3" s="128" t="s">
        <v>39</v>
      </c>
      <c r="J3" s="128" t="s">
        <v>40</v>
      </c>
      <c r="K3" s="129" t="s">
        <v>41</v>
      </c>
      <c r="L3" s="127" t="s">
        <v>34</v>
      </c>
      <c r="M3" s="128" t="s">
        <v>35</v>
      </c>
      <c r="N3" s="128" t="s">
        <v>36</v>
      </c>
      <c r="O3" s="128" t="s">
        <v>37</v>
      </c>
      <c r="P3" s="128" t="s">
        <v>38</v>
      </c>
      <c r="Q3" s="128" t="s">
        <v>39</v>
      </c>
      <c r="R3" s="128" t="s">
        <v>40</v>
      </c>
      <c r="S3" s="129" t="s">
        <v>41</v>
      </c>
      <c r="T3" s="127" t="s">
        <v>247</v>
      </c>
      <c r="U3" s="128" t="s">
        <v>169</v>
      </c>
      <c r="V3" s="180" t="s">
        <v>170</v>
      </c>
      <c r="W3" s="130"/>
      <c r="X3" s="131" t="s">
        <v>171</v>
      </c>
      <c r="Y3" s="122"/>
    </row>
    <row r="4" spans="1:25" ht="15" customHeight="1">
      <c r="A4" s="132" t="s">
        <v>172</v>
      </c>
      <c r="B4" s="133">
        <v>1</v>
      </c>
      <c r="C4" s="121">
        <v>1.1000000000000001</v>
      </c>
      <c r="D4" s="164">
        <v>1.2</v>
      </c>
      <c r="E4" s="165">
        <v>1.3</v>
      </c>
      <c r="F4" s="165">
        <v>1.2</v>
      </c>
      <c r="G4" s="165">
        <v>1.1000000000000001</v>
      </c>
      <c r="H4" s="165">
        <v>1</v>
      </c>
      <c r="I4" s="165">
        <v>0.9</v>
      </c>
      <c r="J4" s="165">
        <v>0.9</v>
      </c>
      <c r="K4" s="166">
        <v>0.8</v>
      </c>
      <c r="L4" s="164">
        <v>1.2</v>
      </c>
      <c r="M4" s="165">
        <v>1.3</v>
      </c>
      <c r="N4" s="165">
        <v>1.2</v>
      </c>
      <c r="O4" s="165">
        <v>1.1000000000000001</v>
      </c>
      <c r="P4" s="165">
        <v>1</v>
      </c>
      <c r="Q4" s="165">
        <v>0.9</v>
      </c>
      <c r="R4" s="165">
        <v>0.9</v>
      </c>
      <c r="S4" s="166">
        <v>0.8</v>
      </c>
      <c r="T4" s="167">
        <v>0</v>
      </c>
      <c r="U4" s="168">
        <v>0.2</v>
      </c>
      <c r="V4" s="169">
        <v>0.4</v>
      </c>
      <c r="W4" s="121"/>
      <c r="X4" s="131">
        <v>1</v>
      </c>
      <c r="Y4" s="122"/>
    </row>
    <row r="5" spans="1:25">
      <c r="A5" s="132" t="s">
        <v>246</v>
      </c>
      <c r="B5" s="133">
        <v>1</v>
      </c>
      <c r="C5" s="121">
        <v>1.1000000000000001</v>
      </c>
      <c r="D5" s="152">
        <v>1.2</v>
      </c>
      <c r="E5" s="153">
        <v>1.3</v>
      </c>
      <c r="F5" s="153">
        <v>1.2</v>
      </c>
      <c r="G5" s="153">
        <v>1.1000000000000001</v>
      </c>
      <c r="H5" s="153">
        <v>1</v>
      </c>
      <c r="I5" s="153">
        <v>0.9</v>
      </c>
      <c r="J5" s="153">
        <v>0.9</v>
      </c>
      <c r="K5" s="154">
        <v>0.8</v>
      </c>
      <c r="L5" s="152">
        <v>1.2</v>
      </c>
      <c r="M5" s="153">
        <v>1.3</v>
      </c>
      <c r="N5" s="153">
        <v>1.2</v>
      </c>
      <c r="O5" s="153">
        <v>1.1000000000000001</v>
      </c>
      <c r="P5" s="153">
        <v>1</v>
      </c>
      <c r="Q5" s="153">
        <v>0.9</v>
      </c>
      <c r="R5" s="153">
        <v>0.9</v>
      </c>
      <c r="S5" s="154">
        <v>0.8</v>
      </c>
      <c r="T5" s="155">
        <v>0</v>
      </c>
      <c r="U5" s="156">
        <v>0.2</v>
      </c>
      <c r="V5" s="157">
        <v>0.4</v>
      </c>
      <c r="W5" s="121"/>
      <c r="X5" s="131">
        <v>2</v>
      </c>
      <c r="Y5" s="122"/>
    </row>
    <row r="6" spans="1:25">
      <c r="A6" s="120" t="s">
        <v>173</v>
      </c>
      <c r="B6" s="133">
        <v>1.4</v>
      </c>
      <c r="C6" s="121">
        <v>1.5</v>
      </c>
      <c r="D6" s="152">
        <v>1.2</v>
      </c>
      <c r="E6" s="153">
        <v>1.3</v>
      </c>
      <c r="F6" s="153">
        <v>1.2</v>
      </c>
      <c r="G6" s="153">
        <v>1.1000000000000001</v>
      </c>
      <c r="H6" s="153">
        <v>1</v>
      </c>
      <c r="I6" s="153">
        <v>0.9</v>
      </c>
      <c r="J6" s="153">
        <v>0.9</v>
      </c>
      <c r="K6" s="154">
        <v>0.8</v>
      </c>
      <c r="L6" s="152">
        <v>1.2</v>
      </c>
      <c r="M6" s="153">
        <v>1.3</v>
      </c>
      <c r="N6" s="153">
        <v>1.2</v>
      </c>
      <c r="O6" s="153">
        <v>1.1000000000000001</v>
      </c>
      <c r="P6" s="153">
        <v>1</v>
      </c>
      <c r="Q6" s="153">
        <v>0.9</v>
      </c>
      <c r="R6" s="153">
        <v>0.9</v>
      </c>
      <c r="S6" s="154">
        <v>0.8</v>
      </c>
      <c r="T6" s="155">
        <v>0</v>
      </c>
      <c r="U6" s="156">
        <v>0.2</v>
      </c>
      <c r="V6" s="157">
        <v>0.4</v>
      </c>
      <c r="W6" s="121"/>
      <c r="X6" s="131">
        <v>3</v>
      </c>
      <c r="Y6" s="122"/>
    </row>
    <row r="7" spans="1:25">
      <c r="A7" s="120" t="s">
        <v>174</v>
      </c>
      <c r="B7" s="133">
        <v>1.4</v>
      </c>
      <c r="C7" s="121">
        <v>1.5</v>
      </c>
      <c r="D7" s="170">
        <v>1.2</v>
      </c>
      <c r="E7" s="171">
        <v>1.3</v>
      </c>
      <c r="F7" s="171">
        <v>1.2</v>
      </c>
      <c r="G7" s="171">
        <v>1.1000000000000001</v>
      </c>
      <c r="H7" s="171">
        <v>1</v>
      </c>
      <c r="I7" s="171">
        <v>0.9</v>
      </c>
      <c r="J7" s="171">
        <v>0.9</v>
      </c>
      <c r="K7" s="172">
        <v>0.8</v>
      </c>
      <c r="L7" s="170">
        <v>1.2</v>
      </c>
      <c r="M7" s="171">
        <v>1.3</v>
      </c>
      <c r="N7" s="171">
        <v>1.2</v>
      </c>
      <c r="O7" s="171">
        <v>1.1000000000000001</v>
      </c>
      <c r="P7" s="171">
        <v>1</v>
      </c>
      <c r="Q7" s="171">
        <v>0.9</v>
      </c>
      <c r="R7" s="171">
        <v>0.9</v>
      </c>
      <c r="S7" s="172">
        <v>0.8</v>
      </c>
      <c r="T7" s="173">
        <v>0</v>
      </c>
      <c r="U7" s="174">
        <v>0.2</v>
      </c>
      <c r="V7" s="175">
        <v>0.4</v>
      </c>
      <c r="W7" s="121"/>
      <c r="X7" s="131">
        <v>4</v>
      </c>
      <c r="Y7" s="122"/>
    </row>
    <row r="8" spans="1:25" ht="15" customHeight="1">
      <c r="A8" s="120" t="s">
        <v>131</v>
      </c>
      <c r="B8" s="133">
        <v>1</v>
      </c>
      <c r="C8" s="121">
        <v>1.2</v>
      </c>
      <c r="D8" s="152">
        <v>1.1000000000000001</v>
      </c>
      <c r="E8" s="153">
        <v>1.2</v>
      </c>
      <c r="F8" s="153">
        <v>1.1000000000000001</v>
      </c>
      <c r="G8" s="153">
        <v>1.1000000000000001</v>
      </c>
      <c r="H8" s="153">
        <v>1</v>
      </c>
      <c r="I8" s="153">
        <v>0.9</v>
      </c>
      <c r="J8" s="153">
        <v>0.9</v>
      </c>
      <c r="K8" s="154">
        <v>0.8</v>
      </c>
      <c r="L8" s="152">
        <v>1</v>
      </c>
      <c r="M8" s="153">
        <v>1</v>
      </c>
      <c r="N8" s="153">
        <v>1</v>
      </c>
      <c r="O8" s="153">
        <v>1</v>
      </c>
      <c r="P8" s="153">
        <v>1</v>
      </c>
      <c r="Q8" s="153">
        <v>1</v>
      </c>
      <c r="R8" s="153">
        <v>1</v>
      </c>
      <c r="S8" s="154">
        <v>1</v>
      </c>
      <c r="T8" s="155">
        <v>0</v>
      </c>
      <c r="U8" s="156">
        <v>0.1</v>
      </c>
      <c r="V8" s="157">
        <v>0.2</v>
      </c>
      <c r="W8" s="121"/>
      <c r="X8" s="131">
        <v>5</v>
      </c>
      <c r="Y8" s="122"/>
    </row>
    <row r="9" spans="1:25" ht="15" customHeight="1">
      <c r="A9" s="120" t="s">
        <v>175</v>
      </c>
      <c r="B9" s="133">
        <v>1.1000000000000001</v>
      </c>
      <c r="C9" s="121">
        <v>1.2</v>
      </c>
      <c r="D9" s="152">
        <v>1.1000000000000001</v>
      </c>
      <c r="E9" s="153">
        <v>1.2</v>
      </c>
      <c r="F9" s="153">
        <v>1.1000000000000001</v>
      </c>
      <c r="G9" s="153">
        <v>1.1000000000000001</v>
      </c>
      <c r="H9" s="153">
        <v>1</v>
      </c>
      <c r="I9" s="153">
        <v>0.9</v>
      </c>
      <c r="J9" s="153">
        <v>0.9</v>
      </c>
      <c r="K9" s="154">
        <v>0.8</v>
      </c>
      <c r="L9" s="152">
        <v>1</v>
      </c>
      <c r="M9" s="153">
        <v>1</v>
      </c>
      <c r="N9" s="153">
        <v>1</v>
      </c>
      <c r="O9" s="153">
        <v>1</v>
      </c>
      <c r="P9" s="153">
        <v>1</v>
      </c>
      <c r="Q9" s="153">
        <v>1</v>
      </c>
      <c r="R9" s="153">
        <v>1</v>
      </c>
      <c r="S9" s="154">
        <v>1</v>
      </c>
      <c r="T9" s="155">
        <v>0</v>
      </c>
      <c r="U9" s="156">
        <v>0.1</v>
      </c>
      <c r="V9" s="157">
        <v>0.2</v>
      </c>
      <c r="W9" s="121"/>
      <c r="X9" s="131">
        <v>6</v>
      </c>
      <c r="Y9" s="122"/>
    </row>
    <row r="10" spans="1:25" ht="15" customHeight="1">
      <c r="A10" s="120" t="s">
        <v>176</v>
      </c>
      <c r="B10" s="133">
        <v>2.1</v>
      </c>
      <c r="C10" s="121">
        <v>2.2000000000000002</v>
      </c>
      <c r="D10" s="152">
        <v>1.1000000000000001</v>
      </c>
      <c r="E10" s="153">
        <v>1.2</v>
      </c>
      <c r="F10" s="153">
        <v>1.1000000000000001</v>
      </c>
      <c r="G10" s="153">
        <v>1.1000000000000001</v>
      </c>
      <c r="H10" s="153">
        <v>1</v>
      </c>
      <c r="I10" s="153">
        <v>0.9</v>
      </c>
      <c r="J10" s="153">
        <v>0.9</v>
      </c>
      <c r="K10" s="154">
        <v>0.8</v>
      </c>
      <c r="L10" s="152">
        <v>1</v>
      </c>
      <c r="M10" s="153">
        <v>1</v>
      </c>
      <c r="N10" s="153">
        <v>1</v>
      </c>
      <c r="O10" s="153">
        <v>1</v>
      </c>
      <c r="P10" s="153">
        <v>1</v>
      </c>
      <c r="Q10" s="153">
        <v>1</v>
      </c>
      <c r="R10" s="153">
        <v>1</v>
      </c>
      <c r="S10" s="154">
        <v>1</v>
      </c>
      <c r="T10" s="155">
        <v>0</v>
      </c>
      <c r="U10" s="156">
        <v>0.1</v>
      </c>
      <c r="V10" s="157">
        <v>0.2</v>
      </c>
      <c r="W10" s="121"/>
      <c r="X10" s="131">
        <v>7</v>
      </c>
      <c r="Y10" s="122"/>
    </row>
    <row r="11" spans="1:25" ht="15" customHeight="1">
      <c r="A11" s="120" t="s">
        <v>177</v>
      </c>
      <c r="B11" s="133">
        <v>2</v>
      </c>
      <c r="C11" s="121">
        <v>2.2999999999999998</v>
      </c>
      <c r="D11" s="152">
        <v>1.1000000000000001</v>
      </c>
      <c r="E11" s="153">
        <v>1.2</v>
      </c>
      <c r="F11" s="153">
        <v>1.1000000000000001</v>
      </c>
      <c r="G11" s="153">
        <v>1.1000000000000001</v>
      </c>
      <c r="H11" s="153">
        <v>1</v>
      </c>
      <c r="I11" s="153">
        <v>0.9</v>
      </c>
      <c r="J11" s="153">
        <v>0.9</v>
      </c>
      <c r="K11" s="154">
        <v>0.8</v>
      </c>
      <c r="L11" s="152">
        <v>1</v>
      </c>
      <c r="M11" s="153">
        <v>1</v>
      </c>
      <c r="N11" s="153">
        <v>1</v>
      </c>
      <c r="O11" s="153">
        <v>1</v>
      </c>
      <c r="P11" s="153">
        <v>1</v>
      </c>
      <c r="Q11" s="153">
        <v>1</v>
      </c>
      <c r="R11" s="153">
        <v>1</v>
      </c>
      <c r="S11" s="154">
        <v>1</v>
      </c>
      <c r="T11" s="155">
        <v>0</v>
      </c>
      <c r="U11" s="156">
        <v>0.1</v>
      </c>
      <c r="V11" s="157">
        <v>0.2</v>
      </c>
      <c r="W11" s="121"/>
      <c r="X11" s="131">
        <v>8</v>
      </c>
      <c r="Y11" s="122"/>
    </row>
    <row r="12" spans="1:25" ht="15" customHeight="1">
      <c r="A12" s="120" t="s">
        <v>178</v>
      </c>
      <c r="B12" s="133">
        <v>1.7</v>
      </c>
      <c r="C12" s="121">
        <v>1.8</v>
      </c>
      <c r="D12" s="152">
        <v>1.1000000000000001</v>
      </c>
      <c r="E12" s="153">
        <v>1.2</v>
      </c>
      <c r="F12" s="153">
        <v>1.1000000000000001</v>
      </c>
      <c r="G12" s="153">
        <v>1.1000000000000001</v>
      </c>
      <c r="H12" s="153">
        <v>1</v>
      </c>
      <c r="I12" s="153">
        <v>0.9</v>
      </c>
      <c r="J12" s="153">
        <v>0.9</v>
      </c>
      <c r="K12" s="154">
        <v>0.8</v>
      </c>
      <c r="L12" s="152">
        <v>1</v>
      </c>
      <c r="M12" s="153">
        <v>1</v>
      </c>
      <c r="N12" s="153">
        <v>1</v>
      </c>
      <c r="O12" s="153">
        <v>1</v>
      </c>
      <c r="P12" s="153">
        <v>1</v>
      </c>
      <c r="Q12" s="153">
        <v>1</v>
      </c>
      <c r="R12" s="153">
        <v>1</v>
      </c>
      <c r="S12" s="154">
        <v>1</v>
      </c>
      <c r="T12" s="155">
        <v>0</v>
      </c>
      <c r="U12" s="156">
        <v>0.1</v>
      </c>
      <c r="V12" s="157">
        <v>0.2</v>
      </c>
      <c r="W12" s="121"/>
      <c r="X12" s="131">
        <v>9</v>
      </c>
      <c r="Y12" s="122"/>
    </row>
    <row r="13" spans="1:25" ht="15" customHeight="1">
      <c r="A13" s="120" t="s">
        <v>179</v>
      </c>
      <c r="B13" s="133">
        <v>1.4</v>
      </c>
      <c r="C13" s="121">
        <v>1.5</v>
      </c>
      <c r="D13" s="152">
        <v>1.1000000000000001</v>
      </c>
      <c r="E13" s="153">
        <v>1.2</v>
      </c>
      <c r="F13" s="153">
        <v>1.1000000000000001</v>
      </c>
      <c r="G13" s="153">
        <v>1.1000000000000001</v>
      </c>
      <c r="H13" s="153">
        <v>1</v>
      </c>
      <c r="I13" s="153">
        <v>0.9</v>
      </c>
      <c r="J13" s="153">
        <v>0.9</v>
      </c>
      <c r="K13" s="154">
        <v>0.8</v>
      </c>
      <c r="L13" s="152">
        <v>1</v>
      </c>
      <c r="M13" s="153">
        <v>1</v>
      </c>
      <c r="N13" s="153">
        <v>1</v>
      </c>
      <c r="O13" s="153">
        <v>1</v>
      </c>
      <c r="P13" s="153">
        <v>1</v>
      </c>
      <c r="Q13" s="153">
        <v>1</v>
      </c>
      <c r="R13" s="153">
        <v>1</v>
      </c>
      <c r="S13" s="154">
        <v>1</v>
      </c>
      <c r="T13" s="155">
        <v>0</v>
      </c>
      <c r="U13" s="156">
        <v>0.1</v>
      </c>
      <c r="V13" s="157">
        <v>0.2</v>
      </c>
      <c r="W13" s="121"/>
      <c r="X13" s="131">
        <v>10</v>
      </c>
      <c r="Y13" s="122"/>
    </row>
    <row r="14" spans="1:25" ht="15" customHeight="1">
      <c r="A14" s="120" t="s">
        <v>180</v>
      </c>
      <c r="B14" s="133">
        <v>1.1000000000000001</v>
      </c>
      <c r="C14" s="121">
        <v>1.3</v>
      </c>
      <c r="D14" s="152">
        <v>1.1000000000000001</v>
      </c>
      <c r="E14" s="153">
        <v>1.2</v>
      </c>
      <c r="F14" s="153">
        <v>1.1000000000000001</v>
      </c>
      <c r="G14" s="153">
        <v>1.1000000000000001</v>
      </c>
      <c r="H14" s="153">
        <v>1</v>
      </c>
      <c r="I14" s="153">
        <v>0.9</v>
      </c>
      <c r="J14" s="153">
        <v>0.9</v>
      </c>
      <c r="K14" s="154">
        <v>0.8</v>
      </c>
      <c r="L14" s="152">
        <v>1</v>
      </c>
      <c r="M14" s="153">
        <v>1</v>
      </c>
      <c r="N14" s="153">
        <v>1</v>
      </c>
      <c r="O14" s="153">
        <v>1</v>
      </c>
      <c r="P14" s="153">
        <v>1</v>
      </c>
      <c r="Q14" s="153">
        <v>1</v>
      </c>
      <c r="R14" s="153">
        <v>1</v>
      </c>
      <c r="S14" s="154">
        <v>1</v>
      </c>
      <c r="T14" s="155">
        <v>0</v>
      </c>
      <c r="U14" s="156">
        <v>0.1</v>
      </c>
      <c r="V14" s="157">
        <v>0.2</v>
      </c>
      <c r="W14" s="121"/>
      <c r="X14" s="131">
        <v>11</v>
      </c>
      <c r="Y14" s="122"/>
    </row>
    <row r="15" spans="1:25" ht="15" customHeight="1">
      <c r="A15" s="120" t="s">
        <v>181</v>
      </c>
      <c r="B15" s="133">
        <v>1.4</v>
      </c>
      <c r="C15" s="121">
        <v>1.5</v>
      </c>
      <c r="D15" s="152">
        <v>1.1000000000000001</v>
      </c>
      <c r="E15" s="153">
        <v>1.2</v>
      </c>
      <c r="F15" s="153">
        <v>1.1000000000000001</v>
      </c>
      <c r="G15" s="153">
        <v>1.1000000000000001</v>
      </c>
      <c r="H15" s="153">
        <v>1</v>
      </c>
      <c r="I15" s="153">
        <v>0.9</v>
      </c>
      <c r="J15" s="153">
        <v>0.9</v>
      </c>
      <c r="K15" s="154">
        <v>0.8</v>
      </c>
      <c r="L15" s="152">
        <v>1</v>
      </c>
      <c r="M15" s="153">
        <v>1</v>
      </c>
      <c r="N15" s="153">
        <v>1</v>
      </c>
      <c r="O15" s="153">
        <v>1</v>
      </c>
      <c r="P15" s="153">
        <v>1</v>
      </c>
      <c r="Q15" s="153">
        <v>1</v>
      </c>
      <c r="R15" s="153">
        <v>1</v>
      </c>
      <c r="S15" s="154">
        <v>1</v>
      </c>
      <c r="T15" s="155">
        <v>0</v>
      </c>
      <c r="U15" s="156">
        <v>0.1</v>
      </c>
      <c r="V15" s="157">
        <v>0.2</v>
      </c>
      <c r="W15" s="121"/>
      <c r="X15" s="131">
        <v>12</v>
      </c>
      <c r="Y15" s="122"/>
    </row>
    <row r="16" spans="1:25" ht="15" customHeight="1">
      <c r="A16" s="120" t="s">
        <v>182</v>
      </c>
      <c r="B16" s="133">
        <v>1.8</v>
      </c>
      <c r="C16" s="121">
        <v>1.9</v>
      </c>
      <c r="D16" s="152">
        <v>1.1000000000000001</v>
      </c>
      <c r="E16" s="153">
        <v>1.2</v>
      </c>
      <c r="F16" s="153">
        <v>1.1000000000000001</v>
      </c>
      <c r="G16" s="153">
        <v>1.1000000000000001</v>
      </c>
      <c r="H16" s="153">
        <v>1</v>
      </c>
      <c r="I16" s="153">
        <v>0.9</v>
      </c>
      <c r="J16" s="153">
        <v>0.9</v>
      </c>
      <c r="K16" s="154">
        <v>0.8</v>
      </c>
      <c r="L16" s="152">
        <v>1</v>
      </c>
      <c r="M16" s="153">
        <v>1</v>
      </c>
      <c r="N16" s="153">
        <v>1</v>
      </c>
      <c r="O16" s="153">
        <v>1</v>
      </c>
      <c r="P16" s="153">
        <v>1</v>
      </c>
      <c r="Q16" s="153">
        <v>1</v>
      </c>
      <c r="R16" s="153">
        <v>1</v>
      </c>
      <c r="S16" s="154">
        <v>1</v>
      </c>
      <c r="T16" s="155">
        <v>0</v>
      </c>
      <c r="U16" s="156">
        <v>0.1</v>
      </c>
      <c r="V16" s="157">
        <v>0.2</v>
      </c>
      <c r="W16" s="121"/>
      <c r="X16" s="131">
        <v>13</v>
      </c>
      <c r="Y16" s="122"/>
    </row>
    <row r="17" spans="1:25" ht="15" customHeight="1">
      <c r="A17" s="120" t="s">
        <v>183</v>
      </c>
      <c r="B17" s="133">
        <v>1.5</v>
      </c>
      <c r="C17" s="121">
        <v>1.7</v>
      </c>
      <c r="D17" s="152">
        <v>1.1000000000000001</v>
      </c>
      <c r="E17" s="153">
        <v>1.2</v>
      </c>
      <c r="F17" s="153">
        <v>1.1000000000000001</v>
      </c>
      <c r="G17" s="153">
        <v>1.1000000000000001</v>
      </c>
      <c r="H17" s="153">
        <v>1</v>
      </c>
      <c r="I17" s="153">
        <v>0.9</v>
      </c>
      <c r="J17" s="153">
        <v>0.9</v>
      </c>
      <c r="K17" s="154">
        <v>0.8</v>
      </c>
      <c r="L17" s="152">
        <v>1</v>
      </c>
      <c r="M17" s="153">
        <v>1</v>
      </c>
      <c r="N17" s="153">
        <v>1</v>
      </c>
      <c r="O17" s="153">
        <v>1</v>
      </c>
      <c r="P17" s="153">
        <v>1</v>
      </c>
      <c r="Q17" s="153">
        <v>1</v>
      </c>
      <c r="R17" s="153">
        <v>1</v>
      </c>
      <c r="S17" s="154">
        <v>1</v>
      </c>
      <c r="T17" s="155">
        <v>0</v>
      </c>
      <c r="U17" s="156">
        <v>0.1</v>
      </c>
      <c r="V17" s="157">
        <v>0.2</v>
      </c>
      <c r="W17" s="121"/>
      <c r="X17" s="131">
        <v>14</v>
      </c>
      <c r="Y17" s="122"/>
    </row>
    <row r="18" spans="1:25" ht="15" customHeight="1">
      <c r="A18" s="120" t="s">
        <v>184</v>
      </c>
      <c r="B18" s="133">
        <v>1.5</v>
      </c>
      <c r="C18" s="121">
        <v>1.6</v>
      </c>
      <c r="D18" s="152">
        <v>1.1000000000000001</v>
      </c>
      <c r="E18" s="153">
        <v>1.2</v>
      </c>
      <c r="F18" s="153">
        <v>1.1000000000000001</v>
      </c>
      <c r="G18" s="153">
        <v>1.1000000000000001</v>
      </c>
      <c r="H18" s="153">
        <v>1</v>
      </c>
      <c r="I18" s="153">
        <v>0.9</v>
      </c>
      <c r="J18" s="153">
        <v>0.9</v>
      </c>
      <c r="K18" s="154">
        <v>0.8</v>
      </c>
      <c r="L18" s="152">
        <v>1</v>
      </c>
      <c r="M18" s="153">
        <v>1</v>
      </c>
      <c r="N18" s="153">
        <v>1</v>
      </c>
      <c r="O18" s="153">
        <v>1</v>
      </c>
      <c r="P18" s="153">
        <v>1</v>
      </c>
      <c r="Q18" s="153">
        <v>1</v>
      </c>
      <c r="R18" s="153">
        <v>1</v>
      </c>
      <c r="S18" s="154">
        <v>1</v>
      </c>
      <c r="T18" s="155">
        <v>0</v>
      </c>
      <c r="U18" s="156">
        <v>0.1</v>
      </c>
      <c r="V18" s="157">
        <v>0.2</v>
      </c>
      <c r="W18" s="121"/>
      <c r="X18" s="131">
        <v>15</v>
      </c>
      <c r="Y18" s="122"/>
    </row>
    <row r="19" spans="1:25" ht="15" customHeight="1">
      <c r="A19" s="120" t="s">
        <v>185</v>
      </c>
      <c r="B19" s="133">
        <v>2.2999999999999998</v>
      </c>
      <c r="C19" s="121">
        <v>2.4</v>
      </c>
      <c r="D19" s="152">
        <v>1.1000000000000001</v>
      </c>
      <c r="E19" s="153">
        <v>1.2</v>
      </c>
      <c r="F19" s="153">
        <v>1.1000000000000001</v>
      </c>
      <c r="G19" s="153">
        <v>1.1000000000000001</v>
      </c>
      <c r="H19" s="153">
        <v>1</v>
      </c>
      <c r="I19" s="153">
        <v>0.9</v>
      </c>
      <c r="J19" s="153">
        <v>0.9</v>
      </c>
      <c r="K19" s="154">
        <v>0.8</v>
      </c>
      <c r="L19" s="152">
        <v>1</v>
      </c>
      <c r="M19" s="153">
        <v>1</v>
      </c>
      <c r="N19" s="153">
        <v>1</v>
      </c>
      <c r="O19" s="153">
        <v>1</v>
      </c>
      <c r="P19" s="153">
        <v>1</v>
      </c>
      <c r="Q19" s="153">
        <v>1</v>
      </c>
      <c r="R19" s="153">
        <v>1</v>
      </c>
      <c r="S19" s="154">
        <v>1</v>
      </c>
      <c r="T19" s="155">
        <v>0</v>
      </c>
      <c r="U19" s="156">
        <v>0.1</v>
      </c>
      <c r="V19" s="157">
        <v>0.2</v>
      </c>
      <c r="W19" s="121"/>
      <c r="X19" s="131">
        <v>16</v>
      </c>
      <c r="Y19" s="122"/>
    </row>
    <row r="20" spans="1:25" ht="15" customHeight="1">
      <c r="A20" s="120" t="s">
        <v>186</v>
      </c>
      <c r="B20" s="133">
        <v>2.1</v>
      </c>
      <c r="C20" s="121">
        <v>2.2000000000000002</v>
      </c>
      <c r="D20" s="152">
        <v>1.1000000000000001</v>
      </c>
      <c r="E20" s="153">
        <v>1.2</v>
      </c>
      <c r="F20" s="153">
        <v>1.1000000000000001</v>
      </c>
      <c r="G20" s="153">
        <v>1.1000000000000001</v>
      </c>
      <c r="H20" s="153">
        <v>1</v>
      </c>
      <c r="I20" s="153">
        <v>0.9</v>
      </c>
      <c r="J20" s="153">
        <v>0.9</v>
      </c>
      <c r="K20" s="154">
        <v>0.8</v>
      </c>
      <c r="L20" s="152">
        <v>1</v>
      </c>
      <c r="M20" s="153">
        <v>1</v>
      </c>
      <c r="N20" s="153">
        <v>1</v>
      </c>
      <c r="O20" s="153">
        <v>1</v>
      </c>
      <c r="P20" s="153">
        <v>1</v>
      </c>
      <c r="Q20" s="153">
        <v>1</v>
      </c>
      <c r="R20" s="153">
        <v>1</v>
      </c>
      <c r="S20" s="154">
        <v>1</v>
      </c>
      <c r="T20" s="155">
        <v>0</v>
      </c>
      <c r="U20" s="156">
        <v>0.1</v>
      </c>
      <c r="V20" s="157">
        <v>0.2</v>
      </c>
      <c r="W20" s="121"/>
      <c r="X20" s="131">
        <v>17</v>
      </c>
      <c r="Y20" s="122"/>
    </row>
    <row r="21" spans="1:25" ht="15" customHeight="1">
      <c r="A21" s="120" t="s">
        <v>187</v>
      </c>
      <c r="B21" s="133">
        <v>2.8</v>
      </c>
      <c r="C21" s="121">
        <v>3.1</v>
      </c>
      <c r="D21" s="152">
        <v>1.1000000000000001</v>
      </c>
      <c r="E21" s="153">
        <v>1.2</v>
      </c>
      <c r="F21" s="153">
        <v>1.1000000000000001</v>
      </c>
      <c r="G21" s="153">
        <v>1.1000000000000001</v>
      </c>
      <c r="H21" s="153">
        <v>1</v>
      </c>
      <c r="I21" s="153">
        <v>0.9</v>
      </c>
      <c r="J21" s="153">
        <v>0.9</v>
      </c>
      <c r="K21" s="154">
        <v>0.8</v>
      </c>
      <c r="L21" s="152">
        <v>1</v>
      </c>
      <c r="M21" s="153">
        <v>1</v>
      </c>
      <c r="N21" s="153">
        <v>1</v>
      </c>
      <c r="O21" s="153">
        <v>1</v>
      </c>
      <c r="P21" s="153">
        <v>1</v>
      </c>
      <c r="Q21" s="153">
        <v>1</v>
      </c>
      <c r="R21" s="153">
        <v>1</v>
      </c>
      <c r="S21" s="154">
        <v>1</v>
      </c>
      <c r="T21" s="155">
        <v>0</v>
      </c>
      <c r="U21" s="156">
        <v>0.1</v>
      </c>
      <c r="V21" s="157">
        <v>0.2</v>
      </c>
      <c r="W21" s="121"/>
      <c r="X21" s="131">
        <v>18</v>
      </c>
      <c r="Y21" s="122"/>
    </row>
    <row r="22" spans="1:25" ht="15" customHeight="1">
      <c r="A22" s="120" t="s">
        <v>188</v>
      </c>
      <c r="B22" s="133">
        <v>1.5</v>
      </c>
      <c r="C22" s="121">
        <v>1.6</v>
      </c>
      <c r="D22" s="152">
        <v>1.1000000000000001</v>
      </c>
      <c r="E22" s="153">
        <v>1.2</v>
      </c>
      <c r="F22" s="153">
        <v>1.1000000000000001</v>
      </c>
      <c r="G22" s="153">
        <v>1.1000000000000001</v>
      </c>
      <c r="H22" s="153">
        <v>1</v>
      </c>
      <c r="I22" s="153">
        <v>0.9</v>
      </c>
      <c r="J22" s="153">
        <v>0.9</v>
      </c>
      <c r="K22" s="154">
        <v>0.8</v>
      </c>
      <c r="L22" s="152">
        <v>1</v>
      </c>
      <c r="M22" s="153">
        <v>1</v>
      </c>
      <c r="N22" s="153">
        <v>1</v>
      </c>
      <c r="O22" s="153">
        <v>1</v>
      </c>
      <c r="P22" s="153">
        <v>1</v>
      </c>
      <c r="Q22" s="153">
        <v>1</v>
      </c>
      <c r="R22" s="153">
        <v>1</v>
      </c>
      <c r="S22" s="154">
        <v>1</v>
      </c>
      <c r="T22" s="155">
        <v>0</v>
      </c>
      <c r="U22" s="156">
        <v>0.1</v>
      </c>
      <c r="V22" s="157">
        <v>0.2</v>
      </c>
      <c r="W22" s="121"/>
      <c r="X22" s="131">
        <v>19</v>
      </c>
      <c r="Y22" s="122"/>
    </row>
    <row r="23" spans="1:25" ht="15" customHeight="1">
      <c r="A23" s="120" t="s">
        <v>189</v>
      </c>
      <c r="B23" s="133">
        <v>2.5</v>
      </c>
      <c r="C23" s="121">
        <v>2.6</v>
      </c>
      <c r="D23" s="152">
        <v>1.1000000000000001</v>
      </c>
      <c r="E23" s="153">
        <v>1.2</v>
      </c>
      <c r="F23" s="153">
        <v>1.1000000000000001</v>
      </c>
      <c r="G23" s="153">
        <v>1.1000000000000001</v>
      </c>
      <c r="H23" s="153">
        <v>1</v>
      </c>
      <c r="I23" s="153">
        <v>0.9</v>
      </c>
      <c r="J23" s="153">
        <v>0.9</v>
      </c>
      <c r="K23" s="154">
        <v>0.8</v>
      </c>
      <c r="L23" s="152">
        <v>1</v>
      </c>
      <c r="M23" s="153">
        <v>1</v>
      </c>
      <c r="N23" s="153">
        <v>1</v>
      </c>
      <c r="O23" s="153">
        <v>1</v>
      </c>
      <c r="P23" s="153">
        <v>1</v>
      </c>
      <c r="Q23" s="153">
        <v>1</v>
      </c>
      <c r="R23" s="153">
        <v>1</v>
      </c>
      <c r="S23" s="154">
        <v>1</v>
      </c>
      <c r="T23" s="155">
        <v>0</v>
      </c>
      <c r="U23" s="156">
        <v>0.1</v>
      </c>
      <c r="V23" s="157">
        <v>0.2</v>
      </c>
      <c r="W23" s="121"/>
      <c r="X23" s="131">
        <v>20</v>
      </c>
      <c r="Y23" s="122"/>
    </row>
    <row r="24" spans="1:25" ht="15" customHeight="1">
      <c r="A24" s="120" t="s">
        <v>190</v>
      </c>
      <c r="B24" s="133">
        <v>2.7</v>
      </c>
      <c r="C24" s="121">
        <v>3</v>
      </c>
      <c r="D24" s="152">
        <v>1.1000000000000001</v>
      </c>
      <c r="E24" s="153">
        <v>1.2</v>
      </c>
      <c r="F24" s="153">
        <v>1.1000000000000001</v>
      </c>
      <c r="G24" s="153">
        <v>1.1000000000000001</v>
      </c>
      <c r="H24" s="153">
        <v>1</v>
      </c>
      <c r="I24" s="153">
        <v>0.9</v>
      </c>
      <c r="J24" s="153">
        <v>0.9</v>
      </c>
      <c r="K24" s="154">
        <v>0.8</v>
      </c>
      <c r="L24" s="152">
        <v>1</v>
      </c>
      <c r="M24" s="153">
        <v>1</v>
      </c>
      <c r="N24" s="153">
        <v>1</v>
      </c>
      <c r="O24" s="153">
        <v>1</v>
      </c>
      <c r="P24" s="153">
        <v>1</v>
      </c>
      <c r="Q24" s="153">
        <v>1</v>
      </c>
      <c r="R24" s="153">
        <v>1</v>
      </c>
      <c r="S24" s="154">
        <v>1</v>
      </c>
      <c r="T24" s="155">
        <v>0</v>
      </c>
      <c r="U24" s="156">
        <v>0.1</v>
      </c>
      <c r="V24" s="157">
        <v>0.2</v>
      </c>
      <c r="W24" s="121"/>
      <c r="X24" s="131">
        <v>21</v>
      </c>
      <c r="Y24" s="122"/>
    </row>
    <row r="25" spans="1:25" ht="15" customHeight="1">
      <c r="A25" s="120" t="s">
        <v>191</v>
      </c>
      <c r="B25" s="133">
        <v>1.6</v>
      </c>
      <c r="C25" s="121">
        <v>1.8</v>
      </c>
      <c r="D25" s="152">
        <v>1.1000000000000001</v>
      </c>
      <c r="E25" s="153">
        <v>1.2</v>
      </c>
      <c r="F25" s="153">
        <v>1.1000000000000001</v>
      </c>
      <c r="G25" s="153">
        <v>1.1000000000000001</v>
      </c>
      <c r="H25" s="153">
        <v>1</v>
      </c>
      <c r="I25" s="153">
        <v>0.9</v>
      </c>
      <c r="J25" s="153">
        <v>0.9</v>
      </c>
      <c r="K25" s="154">
        <v>0.8</v>
      </c>
      <c r="L25" s="152">
        <v>1</v>
      </c>
      <c r="M25" s="153">
        <v>1</v>
      </c>
      <c r="N25" s="153">
        <v>1</v>
      </c>
      <c r="O25" s="153">
        <v>1</v>
      </c>
      <c r="P25" s="153">
        <v>1</v>
      </c>
      <c r="Q25" s="153">
        <v>1</v>
      </c>
      <c r="R25" s="153">
        <v>1</v>
      </c>
      <c r="S25" s="154">
        <v>1</v>
      </c>
      <c r="T25" s="155">
        <v>0</v>
      </c>
      <c r="U25" s="156">
        <v>0.1</v>
      </c>
      <c r="V25" s="157">
        <v>0.2</v>
      </c>
      <c r="W25" s="121"/>
      <c r="X25" s="131">
        <v>22</v>
      </c>
      <c r="Y25" s="122"/>
    </row>
    <row r="26" spans="1:25" ht="15" customHeight="1">
      <c r="A26" s="120" t="s">
        <v>192</v>
      </c>
      <c r="B26" s="133">
        <v>2.4</v>
      </c>
      <c r="C26" s="121">
        <v>2.7</v>
      </c>
      <c r="D26" s="152">
        <v>1.1000000000000001</v>
      </c>
      <c r="E26" s="153">
        <v>1.2</v>
      </c>
      <c r="F26" s="153">
        <v>1.1000000000000001</v>
      </c>
      <c r="G26" s="153">
        <v>1.1000000000000001</v>
      </c>
      <c r="H26" s="153">
        <v>1</v>
      </c>
      <c r="I26" s="153">
        <v>0.9</v>
      </c>
      <c r="J26" s="153">
        <v>0.9</v>
      </c>
      <c r="K26" s="154">
        <v>0.8</v>
      </c>
      <c r="L26" s="152">
        <v>1</v>
      </c>
      <c r="M26" s="153">
        <v>1</v>
      </c>
      <c r="N26" s="153">
        <v>1</v>
      </c>
      <c r="O26" s="153">
        <v>1</v>
      </c>
      <c r="P26" s="153">
        <v>1</v>
      </c>
      <c r="Q26" s="153">
        <v>1</v>
      </c>
      <c r="R26" s="153">
        <v>1</v>
      </c>
      <c r="S26" s="154">
        <v>1</v>
      </c>
      <c r="T26" s="155">
        <v>0</v>
      </c>
      <c r="U26" s="156">
        <v>0.1</v>
      </c>
      <c r="V26" s="157">
        <v>0.2</v>
      </c>
      <c r="W26" s="121"/>
      <c r="X26" s="131">
        <v>23</v>
      </c>
      <c r="Y26" s="122"/>
    </row>
    <row r="27" spans="1:25" ht="15" customHeight="1">
      <c r="A27" s="120" t="s">
        <v>193</v>
      </c>
      <c r="B27" s="133">
        <v>3.3</v>
      </c>
      <c r="C27" s="121">
        <v>4.0999999999999996</v>
      </c>
      <c r="D27" s="152">
        <v>1.1000000000000001</v>
      </c>
      <c r="E27" s="153">
        <v>1.2</v>
      </c>
      <c r="F27" s="153">
        <v>1.1000000000000001</v>
      </c>
      <c r="G27" s="153">
        <v>1.1000000000000001</v>
      </c>
      <c r="H27" s="153">
        <v>1</v>
      </c>
      <c r="I27" s="153">
        <v>0.9</v>
      </c>
      <c r="J27" s="153">
        <v>0.9</v>
      </c>
      <c r="K27" s="154">
        <v>0.8</v>
      </c>
      <c r="L27" s="152">
        <v>1</v>
      </c>
      <c r="M27" s="153">
        <v>1</v>
      </c>
      <c r="N27" s="153">
        <v>1</v>
      </c>
      <c r="O27" s="153">
        <v>1</v>
      </c>
      <c r="P27" s="153">
        <v>1</v>
      </c>
      <c r="Q27" s="153">
        <v>1</v>
      </c>
      <c r="R27" s="153">
        <v>1</v>
      </c>
      <c r="S27" s="154">
        <v>1</v>
      </c>
      <c r="T27" s="155">
        <v>0</v>
      </c>
      <c r="U27" s="156">
        <v>0.1</v>
      </c>
      <c r="V27" s="157">
        <v>0.2</v>
      </c>
      <c r="W27" s="121"/>
      <c r="X27" s="131">
        <v>24</v>
      </c>
      <c r="Y27" s="122"/>
    </row>
    <row r="28" spans="1:25" ht="15" customHeight="1">
      <c r="A28" s="120" t="s">
        <v>194</v>
      </c>
      <c r="B28" s="133">
        <v>1.2</v>
      </c>
      <c r="C28" s="121">
        <v>1.3</v>
      </c>
      <c r="D28" s="152">
        <v>1.1000000000000001</v>
      </c>
      <c r="E28" s="153">
        <v>1.2</v>
      </c>
      <c r="F28" s="153">
        <v>1.1000000000000001</v>
      </c>
      <c r="G28" s="153">
        <v>1.1000000000000001</v>
      </c>
      <c r="H28" s="153">
        <v>1</v>
      </c>
      <c r="I28" s="153">
        <v>0.9</v>
      </c>
      <c r="J28" s="153">
        <v>0.9</v>
      </c>
      <c r="K28" s="154">
        <v>0.8</v>
      </c>
      <c r="L28" s="152">
        <v>1</v>
      </c>
      <c r="M28" s="153">
        <v>1</v>
      </c>
      <c r="N28" s="153">
        <v>1</v>
      </c>
      <c r="O28" s="153">
        <v>1</v>
      </c>
      <c r="P28" s="153">
        <v>1</v>
      </c>
      <c r="Q28" s="153">
        <v>1</v>
      </c>
      <c r="R28" s="153">
        <v>1</v>
      </c>
      <c r="S28" s="154">
        <v>1</v>
      </c>
      <c r="T28" s="155">
        <v>0</v>
      </c>
      <c r="U28" s="156">
        <v>0.1</v>
      </c>
      <c r="V28" s="157">
        <v>0.2</v>
      </c>
      <c r="W28" s="121"/>
      <c r="X28" s="131">
        <v>25</v>
      </c>
      <c r="Y28" s="122"/>
    </row>
    <row r="29" spans="1:25" ht="15" customHeight="1">
      <c r="A29" s="120" t="s">
        <v>195</v>
      </c>
      <c r="B29" s="133">
        <v>2.6</v>
      </c>
      <c r="C29" s="121">
        <v>2.7</v>
      </c>
      <c r="D29" s="152">
        <v>1.1000000000000001</v>
      </c>
      <c r="E29" s="153">
        <v>1.2</v>
      </c>
      <c r="F29" s="153">
        <v>1.1000000000000001</v>
      </c>
      <c r="G29" s="153">
        <v>1.1000000000000001</v>
      </c>
      <c r="H29" s="153">
        <v>1</v>
      </c>
      <c r="I29" s="153">
        <v>0.9</v>
      </c>
      <c r="J29" s="153">
        <v>0.9</v>
      </c>
      <c r="K29" s="154">
        <v>0.8</v>
      </c>
      <c r="L29" s="152">
        <v>1</v>
      </c>
      <c r="M29" s="153">
        <v>1</v>
      </c>
      <c r="N29" s="153">
        <v>1</v>
      </c>
      <c r="O29" s="153">
        <v>1</v>
      </c>
      <c r="P29" s="153">
        <v>1</v>
      </c>
      <c r="Q29" s="153">
        <v>1</v>
      </c>
      <c r="R29" s="153">
        <v>1</v>
      </c>
      <c r="S29" s="154">
        <v>1</v>
      </c>
      <c r="T29" s="155">
        <v>0</v>
      </c>
      <c r="U29" s="156">
        <v>0.1</v>
      </c>
      <c r="V29" s="157">
        <v>0.2</v>
      </c>
      <c r="W29" s="121"/>
      <c r="X29" s="131">
        <v>26</v>
      </c>
      <c r="Y29" s="122"/>
    </row>
    <row r="30" spans="1:25" ht="15" customHeight="1">
      <c r="A30" s="120" t="s">
        <v>196</v>
      </c>
      <c r="B30" s="133">
        <v>2.9</v>
      </c>
      <c r="C30" s="121">
        <v>3</v>
      </c>
      <c r="D30" s="152">
        <v>1.1000000000000001</v>
      </c>
      <c r="E30" s="153">
        <v>1.2</v>
      </c>
      <c r="F30" s="153">
        <v>1.1000000000000001</v>
      </c>
      <c r="G30" s="153">
        <v>1.1000000000000001</v>
      </c>
      <c r="H30" s="153">
        <v>1</v>
      </c>
      <c r="I30" s="153">
        <v>0.9</v>
      </c>
      <c r="J30" s="153">
        <v>0.9</v>
      </c>
      <c r="K30" s="154">
        <v>0.8</v>
      </c>
      <c r="L30" s="152">
        <v>1</v>
      </c>
      <c r="M30" s="153">
        <v>1</v>
      </c>
      <c r="N30" s="153">
        <v>1</v>
      </c>
      <c r="O30" s="153">
        <v>1</v>
      </c>
      <c r="P30" s="153">
        <v>1</v>
      </c>
      <c r="Q30" s="153">
        <v>1</v>
      </c>
      <c r="R30" s="153">
        <v>1</v>
      </c>
      <c r="S30" s="154">
        <v>1</v>
      </c>
      <c r="T30" s="155">
        <v>0</v>
      </c>
      <c r="U30" s="156">
        <v>0.1</v>
      </c>
      <c r="V30" s="157">
        <v>0.2</v>
      </c>
      <c r="W30" s="121"/>
      <c r="X30" s="131">
        <v>27</v>
      </c>
      <c r="Y30" s="122"/>
    </row>
    <row r="31" spans="1:25" ht="15" customHeight="1">
      <c r="A31" s="120" t="s">
        <v>197</v>
      </c>
      <c r="B31" s="133">
        <v>2</v>
      </c>
      <c r="C31" s="121">
        <v>2.1</v>
      </c>
      <c r="D31" s="152">
        <v>1.1000000000000001</v>
      </c>
      <c r="E31" s="153">
        <v>1.2</v>
      </c>
      <c r="F31" s="153">
        <v>1.1000000000000001</v>
      </c>
      <c r="G31" s="153">
        <v>1.1000000000000001</v>
      </c>
      <c r="H31" s="153">
        <v>1</v>
      </c>
      <c r="I31" s="153">
        <v>0.9</v>
      </c>
      <c r="J31" s="153">
        <v>0.9</v>
      </c>
      <c r="K31" s="154">
        <v>0.8</v>
      </c>
      <c r="L31" s="152">
        <v>1</v>
      </c>
      <c r="M31" s="153">
        <v>1</v>
      </c>
      <c r="N31" s="153">
        <v>1</v>
      </c>
      <c r="O31" s="153">
        <v>1</v>
      </c>
      <c r="P31" s="153">
        <v>1</v>
      </c>
      <c r="Q31" s="153">
        <v>1</v>
      </c>
      <c r="R31" s="153">
        <v>1</v>
      </c>
      <c r="S31" s="154">
        <v>1</v>
      </c>
      <c r="T31" s="155">
        <v>0</v>
      </c>
      <c r="U31" s="156">
        <v>0.1</v>
      </c>
      <c r="V31" s="157">
        <v>0.2</v>
      </c>
      <c r="W31" s="121"/>
      <c r="X31" s="131">
        <v>28</v>
      </c>
      <c r="Y31" s="122"/>
    </row>
    <row r="32" spans="1:25" ht="15" customHeight="1">
      <c r="A32" s="120" t="s">
        <v>198</v>
      </c>
      <c r="B32" s="133">
        <v>6.8</v>
      </c>
      <c r="C32" s="121">
        <v>6.9</v>
      </c>
      <c r="D32" s="152">
        <v>1.1000000000000001</v>
      </c>
      <c r="E32" s="153">
        <v>1.2</v>
      </c>
      <c r="F32" s="153">
        <v>1.1000000000000001</v>
      </c>
      <c r="G32" s="153">
        <v>1.1000000000000001</v>
      </c>
      <c r="H32" s="153">
        <v>1</v>
      </c>
      <c r="I32" s="153">
        <v>0.9</v>
      </c>
      <c r="J32" s="153">
        <v>0.9</v>
      </c>
      <c r="K32" s="154">
        <v>0.8</v>
      </c>
      <c r="L32" s="152">
        <v>1</v>
      </c>
      <c r="M32" s="153">
        <v>1</v>
      </c>
      <c r="N32" s="153">
        <v>1</v>
      </c>
      <c r="O32" s="153">
        <v>1</v>
      </c>
      <c r="P32" s="153">
        <v>1</v>
      </c>
      <c r="Q32" s="153">
        <v>1</v>
      </c>
      <c r="R32" s="153">
        <v>1</v>
      </c>
      <c r="S32" s="154">
        <v>1</v>
      </c>
      <c r="T32" s="155">
        <v>0</v>
      </c>
      <c r="U32" s="156">
        <v>0.1</v>
      </c>
      <c r="V32" s="157">
        <v>0.2</v>
      </c>
      <c r="W32" s="121"/>
      <c r="X32" s="131">
        <v>29</v>
      </c>
      <c r="Y32" s="122"/>
    </row>
    <row r="33" spans="1:25" ht="15" customHeight="1">
      <c r="A33" s="120" t="s">
        <v>199</v>
      </c>
      <c r="B33" s="133">
        <v>2.7</v>
      </c>
      <c r="C33" s="121">
        <v>2.8</v>
      </c>
      <c r="D33" s="152">
        <v>1.1000000000000001</v>
      </c>
      <c r="E33" s="153">
        <v>1.2</v>
      </c>
      <c r="F33" s="153">
        <v>1.1000000000000001</v>
      </c>
      <c r="G33" s="153">
        <v>1.1000000000000001</v>
      </c>
      <c r="H33" s="153">
        <v>1</v>
      </c>
      <c r="I33" s="153">
        <v>0.9</v>
      </c>
      <c r="J33" s="153">
        <v>0.9</v>
      </c>
      <c r="K33" s="154">
        <v>0.8</v>
      </c>
      <c r="L33" s="152">
        <v>1</v>
      </c>
      <c r="M33" s="153">
        <v>1</v>
      </c>
      <c r="N33" s="153">
        <v>1</v>
      </c>
      <c r="O33" s="153">
        <v>1</v>
      </c>
      <c r="P33" s="153">
        <v>1</v>
      </c>
      <c r="Q33" s="153">
        <v>1</v>
      </c>
      <c r="R33" s="153">
        <v>1</v>
      </c>
      <c r="S33" s="154">
        <v>1</v>
      </c>
      <c r="T33" s="155">
        <v>0</v>
      </c>
      <c r="U33" s="156">
        <v>0.1</v>
      </c>
      <c r="V33" s="157">
        <v>0.2</v>
      </c>
      <c r="W33" s="121"/>
      <c r="X33" s="131">
        <v>30</v>
      </c>
      <c r="Y33" s="122"/>
    </row>
    <row r="34" spans="1:25" ht="15" customHeight="1">
      <c r="A34" s="120" t="s">
        <v>200</v>
      </c>
      <c r="B34" s="133">
        <v>2.2000000000000002</v>
      </c>
      <c r="C34" s="121">
        <v>2.5</v>
      </c>
      <c r="D34" s="152">
        <v>1.1000000000000001</v>
      </c>
      <c r="E34" s="153">
        <v>1.2</v>
      </c>
      <c r="F34" s="153">
        <v>1.1000000000000001</v>
      </c>
      <c r="G34" s="153">
        <v>1.1000000000000001</v>
      </c>
      <c r="H34" s="153">
        <v>1</v>
      </c>
      <c r="I34" s="153">
        <v>0.9</v>
      </c>
      <c r="J34" s="153">
        <v>0.9</v>
      </c>
      <c r="K34" s="154">
        <v>0.8</v>
      </c>
      <c r="L34" s="152">
        <v>1</v>
      </c>
      <c r="M34" s="153">
        <v>1</v>
      </c>
      <c r="N34" s="153">
        <v>1</v>
      </c>
      <c r="O34" s="153">
        <v>1</v>
      </c>
      <c r="P34" s="153">
        <v>1</v>
      </c>
      <c r="Q34" s="153">
        <v>1</v>
      </c>
      <c r="R34" s="153">
        <v>1</v>
      </c>
      <c r="S34" s="154">
        <v>1</v>
      </c>
      <c r="T34" s="155">
        <v>0</v>
      </c>
      <c r="U34" s="156">
        <v>0.1</v>
      </c>
      <c r="V34" s="157">
        <v>0.2</v>
      </c>
      <c r="W34" s="121"/>
      <c r="X34" s="131">
        <v>31</v>
      </c>
      <c r="Y34" s="122"/>
    </row>
    <row r="35" spans="1:25" ht="15.75" customHeight="1" thickBot="1">
      <c r="A35" s="120" t="s">
        <v>201</v>
      </c>
      <c r="B35" s="134">
        <v>1</v>
      </c>
      <c r="C35" s="135">
        <v>1.2</v>
      </c>
      <c r="D35" s="158">
        <v>1.1000000000000001</v>
      </c>
      <c r="E35" s="159">
        <v>1.2</v>
      </c>
      <c r="F35" s="159">
        <v>1.1000000000000001</v>
      </c>
      <c r="G35" s="159">
        <v>1.1000000000000001</v>
      </c>
      <c r="H35" s="159">
        <v>1</v>
      </c>
      <c r="I35" s="159">
        <v>0.9</v>
      </c>
      <c r="J35" s="159">
        <v>0.9</v>
      </c>
      <c r="K35" s="160">
        <v>0.8</v>
      </c>
      <c r="L35" s="158">
        <v>1</v>
      </c>
      <c r="M35" s="159">
        <v>1</v>
      </c>
      <c r="N35" s="159">
        <v>1</v>
      </c>
      <c r="O35" s="159">
        <v>1</v>
      </c>
      <c r="P35" s="159">
        <v>1</v>
      </c>
      <c r="Q35" s="159">
        <v>1</v>
      </c>
      <c r="R35" s="159">
        <v>1</v>
      </c>
      <c r="S35" s="160">
        <v>1</v>
      </c>
      <c r="T35" s="161">
        <v>0</v>
      </c>
      <c r="U35" s="162">
        <v>0.1</v>
      </c>
      <c r="V35" s="163">
        <v>0.2</v>
      </c>
      <c r="W35" s="121"/>
      <c r="X35" s="136">
        <v>32</v>
      </c>
      <c r="Y35" s="122"/>
    </row>
    <row r="36" spans="1:25">
      <c r="A36" s="120"/>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row>
    <row r="37" spans="1:25" ht="12" thickBot="1">
      <c r="A37" s="120"/>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row>
    <row r="38" spans="1:25" ht="12" thickBot="1">
      <c r="A38" s="149" t="s">
        <v>31</v>
      </c>
      <c r="B38" s="123" t="s">
        <v>32</v>
      </c>
      <c r="C38" s="122"/>
      <c r="D38" s="122"/>
      <c r="E38" s="122"/>
      <c r="F38" s="122"/>
      <c r="G38" s="122"/>
      <c r="H38" s="122"/>
      <c r="I38" s="122"/>
      <c r="J38" s="122"/>
      <c r="K38" s="122"/>
      <c r="L38" s="122"/>
      <c r="M38" s="122"/>
      <c r="N38" s="122"/>
      <c r="O38" s="122"/>
      <c r="P38" s="122"/>
      <c r="Q38" s="122"/>
      <c r="R38" s="122"/>
      <c r="S38" s="122"/>
      <c r="T38" s="122"/>
      <c r="U38" s="122"/>
      <c r="V38" s="122"/>
      <c r="W38" s="122"/>
      <c r="X38" s="122"/>
      <c r="Y38" s="122"/>
    </row>
    <row r="39" spans="1:25">
      <c r="A39" s="176" t="s">
        <v>34</v>
      </c>
      <c r="B39" s="177" t="s">
        <v>247</v>
      </c>
      <c r="C39" s="122"/>
      <c r="D39" s="122"/>
      <c r="E39" s="122"/>
      <c r="F39" s="122"/>
      <c r="G39" s="122"/>
      <c r="H39" s="122"/>
      <c r="I39" s="122"/>
      <c r="J39" s="122"/>
      <c r="K39" s="122"/>
      <c r="L39" s="122"/>
      <c r="M39" s="122"/>
      <c r="N39" s="122"/>
      <c r="O39" s="122"/>
      <c r="P39" s="122"/>
      <c r="Q39" s="122"/>
      <c r="R39" s="122"/>
      <c r="S39" s="122"/>
      <c r="T39" s="122"/>
      <c r="U39" s="122"/>
      <c r="V39" s="122"/>
      <c r="W39" s="122"/>
      <c r="X39" s="122"/>
      <c r="Y39" s="122"/>
    </row>
    <row r="40" spans="1:25">
      <c r="A40" s="176" t="s">
        <v>35</v>
      </c>
      <c r="B40" s="178" t="s">
        <v>169</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row>
    <row r="41" spans="1:25" ht="12" thickBot="1">
      <c r="A41" s="176" t="s">
        <v>36</v>
      </c>
      <c r="B41" s="179" t="s">
        <v>170</v>
      </c>
      <c r="C41" s="122"/>
      <c r="D41" s="122"/>
      <c r="E41" s="122"/>
      <c r="F41" s="122"/>
      <c r="G41" s="122"/>
      <c r="H41" s="122"/>
      <c r="I41" s="122"/>
      <c r="J41" s="122"/>
      <c r="K41" s="122"/>
      <c r="L41" s="122"/>
      <c r="M41" s="122"/>
      <c r="N41" s="122"/>
      <c r="O41" s="122"/>
      <c r="P41" s="122"/>
      <c r="Q41" s="122"/>
      <c r="R41" s="122"/>
      <c r="S41" s="122"/>
      <c r="T41" s="122"/>
      <c r="U41" s="122"/>
      <c r="V41" s="122"/>
      <c r="W41" s="122"/>
      <c r="X41" s="122"/>
      <c r="Y41" s="122"/>
    </row>
    <row r="42" spans="1:25">
      <c r="A42" s="150" t="s">
        <v>37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row>
    <row r="43" spans="1:25">
      <c r="A43" s="150" t="s">
        <v>38</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row>
    <row r="44" spans="1:25">
      <c r="A44" s="150" t="s">
        <v>39</v>
      </c>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row>
    <row r="45" spans="1:25">
      <c r="A45" s="150" t="s">
        <v>40</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row>
    <row r="46" spans="1:25" ht="12" thickBot="1">
      <c r="A46" s="151" t="s">
        <v>41</v>
      </c>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row>
    <row r="47" spans="1:25">
      <c r="A47" s="120"/>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row>
    <row r="48" spans="1:25">
      <c r="A48" s="120"/>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row>
    <row r="49" spans="1:25">
      <c r="A49" s="120"/>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row>
    <row r="50" spans="1:25">
      <c r="A50" s="120"/>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row>
    <row r="51" spans="1:25">
      <c r="A51" s="120"/>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row>
    <row r="52" spans="1:25">
      <c r="A52" s="120"/>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row>
    <row r="53" spans="1:25">
      <c r="A53" s="120"/>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row>
    <row r="54" spans="1:25">
      <c r="A54" s="120"/>
      <c r="B54" s="122"/>
      <c r="C54" s="122"/>
      <c r="D54" s="122"/>
      <c r="E54" s="122"/>
      <c r="F54" s="122"/>
      <c r="G54" s="122"/>
      <c r="H54" s="122"/>
      <c r="I54" s="122"/>
      <c r="J54" s="122"/>
      <c r="K54" s="122"/>
      <c r="L54" s="122"/>
      <c r="M54" s="122"/>
      <c r="N54" s="122"/>
      <c r="O54" s="122"/>
      <c r="P54" s="122"/>
      <c r="Q54" s="122"/>
      <c r="R54" s="122"/>
      <c r="S54" s="122"/>
      <c r="T54" s="122"/>
      <c r="U54" s="122"/>
      <c r="V54" s="122"/>
      <c r="W54" s="122"/>
      <c r="X54" s="122"/>
      <c r="Y54" s="122"/>
    </row>
    <row r="55" spans="1:25">
      <c r="A55" s="120"/>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row>
    <row r="56" spans="1:25">
      <c r="A56" s="120"/>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row>
    <row r="57" spans="1:25">
      <c r="A57" s="120"/>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row>
    <row r="58" spans="1:25">
      <c r="A58" s="120"/>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row>
    <row r="59" spans="1:25">
      <c r="A59" s="120"/>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row>
  </sheetData>
  <mergeCells count="6">
    <mergeCell ref="T2:V2"/>
    <mergeCell ref="B1:C2"/>
    <mergeCell ref="T1:V1"/>
    <mergeCell ref="D1:S1"/>
    <mergeCell ref="D2:K2"/>
    <mergeCell ref="L2:S2"/>
  </mergeCells>
  <pageMargins left="0.25" right="0.25" top="0.75" bottom="0.75" header="0.3" footer="0.3"/>
  <pageSetup paperSize="8"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sheetViews>
  <sheetFormatPr baseColWidth="10" defaultColWidth="11.5703125" defaultRowHeight="15"/>
  <cols>
    <col min="1" max="1" width="49.42578125" style="137" customWidth="1"/>
    <col min="2" max="2" width="0.85546875" style="137" customWidth="1"/>
    <col min="3" max="4" width="15.5703125" style="137" customWidth="1"/>
    <col min="5" max="16384" width="11.5703125" style="137"/>
  </cols>
  <sheetData>
    <row r="1" spans="1:8">
      <c r="A1" s="63"/>
      <c r="B1" s="63"/>
      <c r="C1" s="63"/>
      <c r="D1" s="63"/>
      <c r="E1" s="63"/>
      <c r="F1" s="63"/>
      <c r="G1" s="63"/>
      <c r="H1" s="63"/>
    </row>
    <row r="2" spans="1:8" ht="24" thickBot="1">
      <c r="A2" s="195" t="s">
        <v>152</v>
      </c>
      <c r="B2" s="195"/>
      <c r="C2" s="195"/>
      <c r="D2" s="195"/>
      <c r="E2" s="195"/>
      <c r="F2" s="195"/>
      <c r="G2" s="195"/>
      <c r="H2" s="195"/>
    </row>
    <row r="3" spans="1:8">
      <c r="A3" s="59"/>
      <c r="B3" s="59"/>
      <c r="C3" s="82"/>
      <c r="D3" s="59"/>
      <c r="E3" s="59"/>
      <c r="F3" s="59"/>
      <c r="G3" s="59"/>
      <c r="H3" s="59"/>
    </row>
    <row r="4" spans="1:8">
      <c r="A4" s="204" t="s">
        <v>121</v>
      </c>
      <c r="B4" s="204"/>
      <c r="C4" s="204"/>
      <c r="D4" s="204"/>
      <c r="E4" s="204"/>
      <c r="F4" s="204"/>
      <c r="G4" s="204"/>
      <c r="H4" s="204"/>
    </row>
    <row r="5" spans="1:8">
      <c r="A5" s="199" t="s">
        <v>124</v>
      </c>
      <c r="B5" s="199"/>
      <c r="C5" s="199"/>
      <c r="D5" s="199"/>
      <c r="E5" s="199"/>
      <c r="F5" s="199"/>
      <c r="G5" s="199"/>
      <c r="H5" s="199"/>
    </row>
    <row r="6" spans="1:8">
      <c r="A6" s="199"/>
      <c r="B6" s="199"/>
      <c r="C6" s="199"/>
      <c r="D6" s="199"/>
      <c r="E6" s="199"/>
      <c r="F6" s="199"/>
      <c r="G6" s="199"/>
      <c r="H6" s="199"/>
    </row>
    <row r="7" spans="1:8">
      <c r="A7" s="199"/>
      <c r="B7" s="199"/>
      <c r="C7" s="199"/>
      <c r="D7" s="199"/>
      <c r="E7" s="199"/>
      <c r="F7" s="199"/>
      <c r="G7" s="199"/>
      <c r="H7" s="199"/>
    </row>
    <row r="8" spans="1:8" ht="8.1" customHeight="1">
      <c r="A8" s="59"/>
      <c r="B8" s="59"/>
      <c r="C8" s="59"/>
      <c r="D8" s="59"/>
      <c r="E8" s="59"/>
      <c r="F8" s="59"/>
      <c r="G8" s="59"/>
      <c r="H8" s="59"/>
    </row>
    <row r="9" spans="1:8">
      <c r="A9" s="143" t="s">
        <v>125</v>
      </c>
      <c r="B9" s="83"/>
      <c r="C9" s="183">
        <v>34</v>
      </c>
      <c r="D9" s="79" t="s">
        <v>87</v>
      </c>
      <c r="E9" s="59"/>
      <c r="F9" s="59"/>
      <c r="G9" s="59"/>
      <c r="H9" s="59"/>
    </row>
    <row r="10" spans="1:8">
      <c r="A10" s="59"/>
      <c r="B10" s="59"/>
      <c r="C10" s="59"/>
      <c r="D10" s="59"/>
      <c r="E10" s="59"/>
      <c r="F10" s="59"/>
      <c r="G10" s="59"/>
      <c r="H10" s="59"/>
    </row>
    <row r="11" spans="1:8">
      <c r="A11" s="59"/>
      <c r="B11" s="59"/>
      <c r="C11" s="59"/>
      <c r="D11" s="59"/>
      <c r="E11" s="59"/>
      <c r="F11" s="59"/>
      <c r="G11" s="59"/>
      <c r="H11" s="59"/>
    </row>
    <row r="12" spans="1:8">
      <c r="A12" s="59"/>
      <c r="B12" s="59"/>
      <c r="C12" s="59"/>
      <c r="D12" s="59"/>
      <c r="E12" s="59"/>
      <c r="F12" s="59"/>
      <c r="G12" s="59"/>
      <c r="H12" s="59"/>
    </row>
    <row r="13" spans="1:8">
      <c r="A13" s="204" t="s">
        <v>122</v>
      </c>
      <c r="B13" s="204"/>
      <c r="C13" s="204"/>
      <c r="D13" s="204"/>
      <c r="E13" s="204"/>
      <c r="F13" s="204"/>
      <c r="G13" s="204"/>
      <c r="H13" s="204"/>
    </row>
    <row r="14" spans="1:8">
      <c r="A14" s="205" t="s">
        <v>126</v>
      </c>
      <c r="B14" s="205"/>
      <c r="C14" s="205"/>
      <c r="D14" s="205"/>
      <c r="E14" s="205"/>
      <c r="F14" s="205"/>
      <c r="G14" s="205"/>
      <c r="H14" s="205"/>
    </row>
    <row r="15" spans="1:8">
      <c r="A15" s="205"/>
      <c r="B15" s="205"/>
      <c r="C15" s="205"/>
      <c r="D15" s="205"/>
      <c r="E15" s="205"/>
      <c r="F15" s="205"/>
      <c r="G15" s="205"/>
      <c r="H15" s="205"/>
    </row>
    <row r="16" spans="1:8">
      <c r="A16" s="205"/>
      <c r="B16" s="205"/>
      <c r="C16" s="205"/>
      <c r="D16" s="205"/>
      <c r="E16" s="205"/>
      <c r="F16" s="205"/>
      <c r="G16" s="205"/>
      <c r="H16" s="205"/>
    </row>
    <row r="17" spans="1:8">
      <c r="A17" s="205"/>
      <c r="B17" s="205"/>
      <c r="C17" s="205"/>
      <c r="D17" s="205"/>
      <c r="E17" s="205"/>
      <c r="F17" s="205"/>
      <c r="G17" s="205"/>
      <c r="H17" s="205"/>
    </row>
    <row r="18" spans="1:8">
      <c r="A18" s="205"/>
      <c r="B18" s="205"/>
      <c r="C18" s="205"/>
      <c r="D18" s="205"/>
      <c r="E18" s="205"/>
      <c r="F18" s="205"/>
      <c r="G18" s="205"/>
      <c r="H18" s="205"/>
    </row>
    <row r="19" spans="1:8">
      <c r="A19" s="205"/>
      <c r="B19" s="205"/>
      <c r="C19" s="205"/>
      <c r="D19" s="205"/>
      <c r="E19" s="205"/>
      <c r="F19" s="205"/>
      <c r="G19" s="205"/>
      <c r="H19" s="205"/>
    </row>
    <row r="20" spans="1:8">
      <c r="A20" s="205"/>
      <c r="B20" s="205"/>
      <c r="C20" s="205"/>
      <c r="D20" s="205"/>
      <c r="E20" s="205"/>
      <c r="F20" s="205"/>
      <c r="G20" s="205"/>
      <c r="H20" s="205"/>
    </row>
    <row r="21" spans="1:8" ht="8.1" customHeight="1">
      <c r="A21" s="59"/>
      <c r="B21" s="59"/>
      <c r="C21" s="59"/>
      <c r="D21" s="59"/>
      <c r="E21" s="59"/>
      <c r="F21" s="59"/>
      <c r="G21" s="59"/>
      <c r="H21" s="59"/>
    </row>
    <row r="22" spans="1:8">
      <c r="A22" s="55" t="s">
        <v>125</v>
      </c>
      <c r="B22" s="83"/>
      <c r="C22" s="183">
        <v>20</v>
      </c>
      <c r="D22" s="79" t="s">
        <v>87</v>
      </c>
      <c r="E22" s="59"/>
      <c r="F22" s="59"/>
      <c r="G22" s="59"/>
      <c r="H22" s="59"/>
    </row>
    <row r="23" spans="1:8">
      <c r="A23" s="59"/>
      <c r="B23" s="59"/>
      <c r="C23" s="59"/>
      <c r="D23" s="59"/>
      <c r="E23" s="59"/>
      <c r="F23" s="59"/>
      <c r="G23" s="59"/>
      <c r="H23" s="59"/>
    </row>
    <row r="24" spans="1:8">
      <c r="A24" s="59"/>
      <c r="B24" s="59"/>
      <c r="C24" s="59"/>
      <c r="D24" s="59"/>
      <c r="E24" s="59"/>
      <c r="F24" s="59"/>
      <c r="G24" s="59"/>
      <c r="H24" s="59"/>
    </row>
    <row r="25" spans="1:8">
      <c r="A25" s="59"/>
      <c r="B25" s="59"/>
      <c r="C25" s="59"/>
      <c r="D25" s="59"/>
      <c r="E25" s="59"/>
      <c r="F25" s="59"/>
      <c r="G25" s="59"/>
      <c r="H25" s="59"/>
    </row>
    <row r="26" spans="1:8">
      <c r="A26" s="204" t="s">
        <v>123</v>
      </c>
      <c r="B26" s="204"/>
      <c r="C26" s="204"/>
      <c r="D26" s="204"/>
      <c r="E26" s="204"/>
      <c r="F26" s="204"/>
      <c r="G26" s="204"/>
      <c r="H26" s="204"/>
    </row>
    <row r="27" spans="1:8" ht="14.45" customHeight="1">
      <c r="A27" s="205" t="s">
        <v>127</v>
      </c>
      <c r="B27" s="205"/>
      <c r="C27" s="205"/>
      <c r="D27" s="205"/>
      <c r="E27" s="205"/>
      <c r="F27" s="205"/>
      <c r="G27" s="205"/>
      <c r="H27" s="205"/>
    </row>
    <row r="28" spans="1:8">
      <c r="A28" s="205"/>
      <c r="B28" s="205"/>
      <c r="C28" s="205"/>
      <c r="D28" s="205"/>
      <c r="E28" s="205"/>
      <c r="F28" s="205"/>
      <c r="G28" s="205"/>
      <c r="H28" s="205"/>
    </row>
    <row r="29" spans="1:8">
      <c r="A29" s="55" t="s">
        <v>237</v>
      </c>
      <c r="B29" s="83"/>
      <c r="C29" s="184" t="s">
        <v>243</v>
      </c>
      <c r="D29" s="147"/>
      <c r="E29" s="147"/>
      <c r="F29" s="147"/>
      <c r="G29" s="147"/>
      <c r="H29" s="147"/>
    </row>
    <row r="30" spans="1:8" ht="8.1" customHeight="1">
      <c r="A30" s="59"/>
      <c r="B30" s="59"/>
      <c r="C30" s="59"/>
      <c r="D30" s="59"/>
      <c r="E30" s="59"/>
      <c r="F30" s="59"/>
      <c r="G30" s="59"/>
      <c r="H30" s="59"/>
    </row>
    <row r="31" spans="1:8" ht="27" customHeight="1">
      <c r="A31" s="57"/>
      <c r="B31" s="83"/>
      <c r="C31" s="61" t="s">
        <v>128</v>
      </c>
      <c r="D31" s="61" t="s">
        <v>129</v>
      </c>
      <c r="E31" s="59"/>
      <c r="F31" s="59"/>
      <c r="G31" s="59"/>
      <c r="H31" s="59"/>
    </row>
    <row r="32" spans="1:8">
      <c r="A32" s="58" t="s">
        <v>114</v>
      </c>
      <c r="B32" s="83"/>
      <c r="C32" s="146">
        <v>110</v>
      </c>
      <c r="D32" s="146">
        <v>87</v>
      </c>
      <c r="E32" s="59"/>
      <c r="F32" s="59"/>
      <c r="G32" s="59"/>
      <c r="H32" s="59"/>
    </row>
    <row r="33" spans="1:8">
      <c r="A33" s="58" t="s">
        <v>115</v>
      </c>
      <c r="B33" s="83"/>
      <c r="C33" s="146">
        <v>198</v>
      </c>
      <c r="D33" s="146">
        <v>229</v>
      </c>
      <c r="E33" s="59"/>
      <c r="F33" s="59"/>
      <c r="G33" s="59"/>
      <c r="H33" s="59"/>
    </row>
    <row r="34" spans="1:8">
      <c r="A34" s="58"/>
      <c r="B34" s="83"/>
      <c r="C34" s="62" t="s">
        <v>116</v>
      </c>
      <c r="D34" s="62" t="s">
        <v>116</v>
      </c>
      <c r="E34" s="59"/>
      <c r="F34" s="59"/>
      <c r="G34" s="59"/>
      <c r="H34" s="59"/>
    </row>
    <row r="35" spans="1:8">
      <c r="A35" s="58" t="s">
        <v>238</v>
      </c>
      <c r="B35" s="83"/>
      <c r="C35" s="185">
        <v>2000</v>
      </c>
      <c r="D35" s="185">
        <v>2000</v>
      </c>
      <c r="E35" s="59"/>
      <c r="F35" s="59"/>
      <c r="G35" s="59"/>
      <c r="H35" s="59"/>
    </row>
    <row r="36" spans="1:8">
      <c r="A36" s="58" t="s">
        <v>239</v>
      </c>
      <c r="B36" s="83"/>
      <c r="C36" s="185">
        <v>5000</v>
      </c>
      <c r="D36" s="185">
        <v>5000</v>
      </c>
      <c r="E36" s="59"/>
      <c r="F36" s="59"/>
      <c r="G36" s="59"/>
      <c r="H36" s="59"/>
    </row>
    <row r="37" spans="1:8">
      <c r="A37" s="55" t="s">
        <v>125</v>
      </c>
      <c r="B37" s="83"/>
      <c r="C37" s="200">
        <f>IF(C29="Bureau",(C32*C35+C33*C36)/'Info et Seuils BBCA'!$D$18,IF(C29="Résidentiel",(D32*D35+D33*D36)/'Info et Seuils BBCA'!$D$18,IF(C29="Mixte",((C32*C35+C33*C36)+(D32*D35+D33*D36))/'Info et Seuils BBCA'!$D$18,"Erreur")))</f>
        <v>86.651389286737327</v>
      </c>
      <c r="D37" s="201"/>
      <c r="E37" s="59"/>
      <c r="F37" s="59"/>
      <c r="G37" s="59"/>
      <c r="H37" s="59"/>
    </row>
    <row r="38" spans="1:8">
      <c r="A38" s="59"/>
      <c r="B38" s="59"/>
      <c r="C38" s="59"/>
      <c r="D38" s="59"/>
      <c r="E38" s="59"/>
      <c r="F38" s="59"/>
      <c r="G38" s="59"/>
      <c r="H38" s="59"/>
    </row>
    <row r="39" spans="1:8">
      <c r="A39" s="198" t="s">
        <v>134</v>
      </c>
      <c r="B39" s="198"/>
      <c r="C39" s="198"/>
      <c r="D39" s="198"/>
      <c r="E39" s="198"/>
      <c r="F39" s="198"/>
      <c r="G39" s="198"/>
      <c r="H39" s="198"/>
    </row>
    <row r="40" spans="1:8">
      <c r="A40" s="198"/>
      <c r="B40" s="198"/>
      <c r="C40" s="198"/>
      <c r="D40" s="198"/>
      <c r="E40" s="198"/>
      <c r="F40" s="198"/>
      <c r="G40" s="198"/>
      <c r="H40" s="198"/>
    </row>
    <row r="41" spans="1:8" ht="8.1" customHeight="1">
      <c r="A41" s="59"/>
      <c r="B41" s="59"/>
      <c r="C41" s="59"/>
      <c r="D41" s="59"/>
      <c r="E41" s="59"/>
      <c r="F41" s="59"/>
      <c r="G41" s="59"/>
      <c r="H41" s="59"/>
    </row>
    <row r="42" spans="1:8" ht="27" customHeight="1">
      <c r="A42" s="59"/>
      <c r="B42" s="59"/>
      <c r="C42" s="64" t="s">
        <v>128</v>
      </c>
      <c r="D42" s="64" t="s">
        <v>129</v>
      </c>
      <c r="E42" s="59"/>
      <c r="F42" s="59"/>
      <c r="G42" s="59"/>
      <c r="H42" s="59"/>
    </row>
    <row r="43" spans="1:8">
      <c r="A43" s="144" t="s">
        <v>133</v>
      </c>
      <c r="B43" s="84"/>
      <c r="C43" s="60">
        <v>60</v>
      </c>
      <c r="D43" s="60">
        <v>80</v>
      </c>
      <c r="E43" s="142"/>
      <c r="F43" s="59"/>
      <c r="G43" s="59"/>
      <c r="H43" s="59"/>
    </row>
    <row r="44" spans="1:8">
      <c r="A44" s="59"/>
      <c r="B44" s="59"/>
      <c r="C44" s="59"/>
      <c r="D44" s="59"/>
      <c r="E44" s="59"/>
      <c r="F44" s="59"/>
      <c r="G44" s="59"/>
      <c r="H44" s="59"/>
    </row>
    <row r="45" spans="1:8">
      <c r="A45" s="59" t="s">
        <v>220</v>
      </c>
      <c r="B45" s="59"/>
      <c r="C45" s="202" t="s">
        <v>242</v>
      </c>
      <c r="D45" s="203"/>
      <c r="E45" s="59"/>
      <c r="F45" s="59"/>
      <c r="G45" s="59"/>
      <c r="H45" s="59"/>
    </row>
    <row r="46" spans="1:8">
      <c r="A46" s="55" t="s">
        <v>222</v>
      </c>
      <c r="B46" s="59"/>
      <c r="C46" s="200">
        <f>IF(C29="Bureau",(C43*C36)/'Info et Seuils BBCA'!$D$18,IF(C29="Résidentiel",(D36*D43)/'Info et Seuils BBCA'!$D$18,IF(C29="Mixte",((C43*C36)+(D43*D36))/'Info et Seuils BBCA'!$D$18,"Erreur")))</f>
        <v>21.483815525637354</v>
      </c>
      <c r="D46" s="201"/>
      <c r="E46" s="59"/>
      <c r="F46" s="59"/>
      <c r="G46" s="59"/>
      <c r="H46" s="59"/>
    </row>
    <row r="47" spans="1:8">
      <c r="A47" s="55" t="s">
        <v>221</v>
      </c>
      <c r="B47" s="83"/>
      <c r="C47" s="200">
        <f>$C$37+$C$46</f>
        <v>108.13520481237468</v>
      </c>
      <c r="D47" s="201"/>
      <c r="E47" s="59"/>
      <c r="F47" s="59"/>
      <c r="G47" s="59"/>
      <c r="H47" s="59"/>
    </row>
    <row r="48" spans="1:8">
      <c r="A48" s="59"/>
      <c r="B48" s="59"/>
      <c r="C48" s="59"/>
      <c r="D48" s="59"/>
      <c r="E48" s="59"/>
      <c r="F48" s="59"/>
      <c r="G48" s="59"/>
      <c r="H48" s="59"/>
    </row>
    <row r="49" spans="1:8">
      <c r="A49" s="59"/>
      <c r="B49" s="59"/>
      <c r="C49" s="59"/>
      <c r="D49" s="59"/>
      <c r="E49" s="59"/>
      <c r="F49" s="59"/>
      <c r="G49" s="59"/>
      <c r="H49" s="59"/>
    </row>
    <row r="50" spans="1:8">
      <c r="A50" s="65" t="s">
        <v>120</v>
      </c>
      <c r="B50" s="81"/>
      <c r="C50" s="186" t="s">
        <v>122</v>
      </c>
      <c r="D50" s="59"/>
      <c r="E50" s="59"/>
      <c r="F50" s="59"/>
      <c r="G50" s="59"/>
      <c r="H50" s="59"/>
    </row>
    <row r="51" spans="1:8">
      <c r="A51" s="65" t="s">
        <v>135</v>
      </c>
      <c r="B51" s="81"/>
      <c r="C51" s="70">
        <f>IF(C50="Option 1",C9,IF(C50="Option 2",C22,C37))</f>
        <v>20</v>
      </c>
      <c r="D51" s="79" t="s">
        <v>87</v>
      </c>
      <c r="E51" s="59"/>
      <c r="F51" s="59"/>
      <c r="G51" s="59"/>
      <c r="H51" s="59"/>
    </row>
    <row r="52" spans="1:8">
      <c r="A52" s="59"/>
      <c r="B52" s="59"/>
      <c r="C52" s="59"/>
      <c r="D52" s="59"/>
      <c r="E52" s="59"/>
      <c r="F52" s="59"/>
      <c r="G52" s="59"/>
      <c r="H52" s="59"/>
    </row>
  </sheetData>
  <sheetProtection sheet="1" objects="1" scenarios="1"/>
  <mergeCells count="12">
    <mergeCell ref="A2:H2"/>
    <mergeCell ref="A39:H40"/>
    <mergeCell ref="A5:H7"/>
    <mergeCell ref="C47:D47"/>
    <mergeCell ref="C45:D45"/>
    <mergeCell ref="C46:D46"/>
    <mergeCell ref="A4:H4"/>
    <mergeCell ref="A13:H13"/>
    <mergeCell ref="A14:H20"/>
    <mergeCell ref="A26:H26"/>
    <mergeCell ref="A27:H28"/>
    <mergeCell ref="C37:D37"/>
  </mergeCells>
  <dataValidations count="3">
    <dataValidation type="list" allowBlank="1" showInputMessage="1" showErrorMessage="1" sqref="C50">
      <formula1>"Option 1,Option 2,Option 3"</formula1>
    </dataValidation>
    <dataValidation type="list" operator="equal" allowBlank="1" showInputMessage="1" showErrorMessage="1" sqref="C45">
      <formula1>"oui, non"</formula1>
    </dataValidation>
    <dataValidation type="list" allowBlank="1" showInputMessage="1" showErrorMessage="1" sqref="C29">
      <formula1>"Bureau,Résidentiel,Mixte"</formula1>
    </dataValidation>
  </dataValidations>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
  <sheetViews>
    <sheetView topLeftCell="C1" zoomScaleNormal="100" workbookViewId="0">
      <selection activeCell="D5" sqref="D5"/>
    </sheetView>
  </sheetViews>
  <sheetFormatPr baseColWidth="10" defaultColWidth="11.5703125" defaultRowHeight="15"/>
  <cols>
    <col min="1" max="1" width="44.140625" style="137" customWidth="1"/>
    <col min="2" max="2" width="23.42578125" style="137" customWidth="1"/>
    <col min="3" max="3" width="29.140625" style="137" customWidth="1"/>
    <col min="4" max="4" width="16.5703125" style="137" customWidth="1"/>
    <col min="5" max="5" width="0.85546875" style="137" customWidth="1"/>
    <col min="6" max="21" width="15.42578125" style="137" customWidth="1"/>
    <col min="22" max="16384" width="11.5703125" style="137"/>
  </cols>
  <sheetData>
    <row r="1" spans="1:21">
      <c r="A1" s="63"/>
      <c r="B1" s="63"/>
      <c r="C1" s="63"/>
      <c r="D1" s="63"/>
      <c r="E1" s="63"/>
      <c r="F1" s="63"/>
      <c r="G1" s="63"/>
      <c r="H1" s="63"/>
      <c r="I1" s="63"/>
      <c r="J1" s="59"/>
      <c r="K1" s="59"/>
      <c r="L1" s="59"/>
      <c r="M1" s="59"/>
      <c r="N1" s="59"/>
      <c r="O1" s="59"/>
      <c r="P1" s="59"/>
      <c r="Q1" s="59"/>
      <c r="R1" s="59"/>
      <c r="S1" s="59"/>
      <c r="T1" s="59"/>
      <c r="U1" s="59"/>
    </row>
    <row r="2" spans="1:21" ht="24" thickBot="1">
      <c r="A2" s="195" t="s">
        <v>153</v>
      </c>
      <c r="B2" s="195"/>
      <c r="C2" s="195"/>
      <c r="D2" s="195"/>
      <c r="E2" s="195"/>
      <c r="F2" s="195"/>
      <c r="G2" s="195"/>
      <c r="H2" s="195"/>
      <c r="I2" s="195"/>
      <c r="J2" s="59"/>
      <c r="K2" s="59"/>
      <c r="L2" s="59"/>
      <c r="M2" s="59"/>
      <c r="N2" s="59"/>
      <c r="O2" s="59"/>
      <c r="P2" s="59"/>
      <c r="Q2" s="59"/>
      <c r="R2" s="59"/>
      <c r="S2" s="59"/>
      <c r="T2" s="59"/>
      <c r="U2" s="59"/>
    </row>
    <row r="3" spans="1:21">
      <c r="A3" s="59"/>
      <c r="B3" s="82"/>
      <c r="C3" s="59"/>
      <c r="D3" s="59"/>
      <c r="E3" s="59"/>
      <c r="F3" s="59"/>
      <c r="G3" s="59"/>
      <c r="H3" s="59"/>
      <c r="I3" s="59"/>
      <c r="J3" s="59"/>
      <c r="K3" s="59"/>
      <c r="L3" s="59"/>
      <c r="M3" s="59"/>
      <c r="N3" s="59"/>
      <c r="O3" s="59"/>
      <c r="P3" s="59"/>
      <c r="Q3" s="59"/>
      <c r="R3" s="59"/>
      <c r="S3" s="59"/>
      <c r="T3" s="59"/>
      <c r="U3" s="59"/>
    </row>
    <row r="4" spans="1:21" ht="79.5">
      <c r="A4" s="77"/>
      <c r="B4" s="71" t="s">
        <v>12</v>
      </c>
      <c r="C4" s="71" t="s">
        <v>15</v>
      </c>
      <c r="D4" s="72" t="s">
        <v>7</v>
      </c>
      <c r="E4" s="86"/>
      <c r="F4" s="78" t="s">
        <v>203</v>
      </c>
      <c r="G4" s="78" t="s">
        <v>226</v>
      </c>
      <c r="H4" s="78" t="s">
        <v>227</v>
      </c>
      <c r="I4" s="78" t="s">
        <v>204</v>
      </c>
      <c r="J4" s="78" t="s">
        <v>205</v>
      </c>
      <c r="K4" s="78" t="s">
        <v>206</v>
      </c>
      <c r="L4" s="78" t="s">
        <v>207</v>
      </c>
      <c r="M4" s="78" t="s">
        <v>208</v>
      </c>
      <c r="N4" s="78" t="s">
        <v>209</v>
      </c>
      <c r="O4" s="78" t="s">
        <v>210</v>
      </c>
      <c r="P4" s="78" t="s">
        <v>211</v>
      </c>
      <c r="Q4" s="78" t="s">
        <v>212</v>
      </c>
      <c r="R4" s="78" t="s">
        <v>213</v>
      </c>
      <c r="S4" s="78" t="s">
        <v>214</v>
      </c>
      <c r="T4" s="78" t="s">
        <v>136</v>
      </c>
      <c r="U4" s="78" t="s">
        <v>240</v>
      </c>
    </row>
    <row r="5" spans="1:21" ht="45">
      <c r="A5" s="148" t="s">
        <v>241</v>
      </c>
      <c r="B5" s="58" t="s">
        <v>138</v>
      </c>
      <c r="C5" s="58" t="s">
        <v>87</v>
      </c>
      <c r="D5" s="60">
        <f>F5+MIN(G5,40)+SUM(H5:T5)-'Info et Seuils BBCA'!D46-'Info et Seuils BBCA'!D48-IF(U5&gt;0,U5,0)</f>
        <v>915.46457858430267</v>
      </c>
      <c r="E5" s="87"/>
      <c r="F5" s="187">
        <v>34</v>
      </c>
      <c r="G5" s="187">
        <v>45</v>
      </c>
      <c r="H5" s="187">
        <v>58</v>
      </c>
      <c r="I5" s="187">
        <v>180</v>
      </c>
      <c r="J5" s="187">
        <v>15</v>
      </c>
      <c r="K5" s="187">
        <v>50</v>
      </c>
      <c r="L5" s="187">
        <v>87</v>
      </c>
      <c r="M5" s="187">
        <v>107</v>
      </c>
      <c r="N5" s="187">
        <f>4396000/28000</f>
        <v>157</v>
      </c>
      <c r="O5" s="187">
        <f>252000/28000</f>
        <v>9</v>
      </c>
      <c r="P5" s="187">
        <f>3248000/28000</f>
        <v>116</v>
      </c>
      <c r="Q5" s="187">
        <f>336000/28000</f>
        <v>12</v>
      </c>
      <c r="R5" s="187">
        <f>791114.64978/28000</f>
        <v>28.254094634999998</v>
      </c>
      <c r="S5" s="187">
        <f>1673317.21142264/28000</f>
        <v>59.761328979379996</v>
      </c>
      <c r="T5" s="187">
        <v>20</v>
      </c>
      <c r="U5" s="187">
        <v>10</v>
      </c>
    </row>
    <row r="6" spans="1:21">
      <c r="A6" s="75" t="s">
        <v>236</v>
      </c>
      <c r="B6" s="58" t="s">
        <v>137</v>
      </c>
      <c r="C6" s="58" t="s">
        <v>87</v>
      </c>
      <c r="D6" s="60">
        <f>SUM(F6:U6)</f>
        <v>-100.1</v>
      </c>
      <c r="E6" s="87"/>
      <c r="F6" s="187"/>
      <c r="G6" s="187"/>
      <c r="H6" s="187"/>
      <c r="I6" s="187">
        <v>-100</v>
      </c>
      <c r="J6" s="187"/>
      <c r="K6" s="187"/>
      <c r="L6" s="187"/>
      <c r="M6" s="187">
        <v>-0.1</v>
      </c>
      <c r="N6" s="187"/>
      <c r="O6" s="187"/>
      <c r="P6" s="187"/>
      <c r="Q6" s="187"/>
      <c r="R6" s="187"/>
      <c r="S6" s="187"/>
      <c r="T6" s="187"/>
      <c r="U6" s="187"/>
    </row>
    <row r="7" spans="1:21">
      <c r="A7" s="75" t="s">
        <v>97</v>
      </c>
      <c r="B7" s="58" t="s">
        <v>98</v>
      </c>
      <c r="C7" s="58" t="s">
        <v>80</v>
      </c>
      <c r="D7" s="60">
        <f>SUM(F7:U7)</f>
        <v>60000</v>
      </c>
      <c r="E7" s="87"/>
      <c r="F7" s="187"/>
      <c r="G7" s="187"/>
      <c r="H7" s="187"/>
      <c r="I7" s="187"/>
      <c r="J7" s="187"/>
      <c r="K7" s="187"/>
      <c r="L7" s="187">
        <v>10000</v>
      </c>
      <c r="M7" s="187">
        <v>50000</v>
      </c>
      <c r="N7" s="187"/>
      <c r="O7" s="187"/>
      <c r="P7" s="187"/>
      <c r="Q7" s="187"/>
      <c r="R7" s="187"/>
      <c r="S7" s="187"/>
      <c r="T7" s="187"/>
      <c r="U7" s="187"/>
    </row>
    <row r="8" spans="1:21">
      <c r="A8" s="59"/>
      <c r="B8" s="59"/>
      <c r="C8" s="59"/>
      <c r="D8" s="59"/>
      <c r="E8" s="59"/>
      <c r="F8" s="59"/>
      <c r="G8" s="59"/>
      <c r="H8" s="59"/>
      <c r="I8" s="59"/>
      <c r="J8" s="59"/>
      <c r="K8" s="59"/>
      <c r="L8" s="59"/>
      <c r="M8" s="59"/>
      <c r="N8" s="59"/>
      <c r="O8" s="59"/>
      <c r="P8" s="59"/>
      <c r="Q8" s="59"/>
      <c r="R8" s="59"/>
      <c r="S8" s="59"/>
      <c r="T8" s="59"/>
      <c r="U8" s="59"/>
    </row>
  </sheetData>
  <mergeCells count="1">
    <mergeCell ref="A2:I2"/>
  </mergeCells>
  <pageMargins left="0.7" right="0.7" top="0.75" bottom="0.75" header="0.3" footer="0.3"/>
  <pageSetup paperSize="9" scale="28"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 id="{D287810A-C2A7-4925-84C3-761085EAA304}">
            <xm:f>'Info et Seuils BBCA'!$D$12="Oui"</xm:f>
            <x14:dxf>
              <fill>
                <patternFill>
                  <bgColor theme="5" tint="0.59996337778862885"/>
                </patternFill>
              </fill>
            </x14:dxf>
          </x14:cfRule>
          <xm:sqref>K5</xm:sqref>
        </x14:conditionalFormatting>
        <x14:conditionalFormatting xmlns:xm="http://schemas.microsoft.com/office/excel/2006/main">
          <x14:cfRule type="expression" priority="1" id="{E748D05B-B314-420F-BB50-85D010A1935D}">
            <xm:f>'Info et Seuils BBCA'!$D$14="Oui"</xm:f>
            <x14:dxf>
              <fill>
                <patternFill>
                  <bgColor theme="5" tint="0.59996337778862885"/>
                </patternFill>
              </fill>
            </x14:dxf>
          </x14:cfRule>
          <xm:sqref>M5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baseColWidth="10" defaultColWidth="11.5703125" defaultRowHeight="15"/>
  <cols>
    <col min="1" max="1" width="38.85546875" style="137" customWidth="1"/>
    <col min="2" max="2" width="14.85546875" style="137" customWidth="1"/>
    <col min="3" max="3" width="11.5703125" style="137"/>
    <col min="4" max="4" width="0.85546875" style="137" customWidth="1"/>
    <col min="5" max="5" width="11.5703125" style="137"/>
    <col min="6" max="6" width="3.42578125" style="137" customWidth="1"/>
    <col min="7" max="16384" width="11.5703125" style="137"/>
  </cols>
  <sheetData>
    <row r="1" spans="1:6">
      <c r="A1" s="63"/>
      <c r="B1" s="63"/>
      <c r="C1" s="63"/>
      <c r="D1" s="63"/>
      <c r="E1" s="63"/>
      <c r="F1" s="59"/>
    </row>
    <row r="2" spans="1:6" ht="24" thickBot="1">
      <c r="A2" s="195" t="s">
        <v>154</v>
      </c>
      <c r="B2" s="195"/>
      <c r="C2" s="195"/>
      <c r="D2" s="195"/>
      <c r="E2" s="195"/>
      <c r="F2" s="59"/>
    </row>
    <row r="3" spans="1:6">
      <c r="A3" s="59"/>
      <c r="B3" s="82"/>
      <c r="C3" s="59"/>
      <c r="D3" s="59"/>
      <c r="E3" s="59"/>
      <c r="F3" s="59"/>
    </row>
    <row r="4" spans="1:6">
      <c r="A4" s="206" t="s">
        <v>91</v>
      </c>
      <c r="B4" s="206"/>
      <c r="C4" s="206"/>
      <c r="D4" s="206"/>
      <c r="E4" s="206"/>
      <c r="F4" s="59"/>
    </row>
    <row r="5" spans="1:6" ht="7.35" customHeight="1">
      <c r="A5" s="59"/>
      <c r="B5" s="59"/>
      <c r="C5" s="59"/>
      <c r="D5" s="59"/>
      <c r="E5" s="59"/>
      <c r="F5" s="59"/>
    </row>
    <row r="6" spans="1:6">
      <c r="A6" s="207" t="s">
        <v>231</v>
      </c>
      <c r="B6" s="208"/>
      <c r="C6" s="209"/>
      <c r="D6" s="59"/>
      <c r="E6" s="188">
        <v>100</v>
      </c>
      <c r="F6" s="59"/>
    </row>
    <row r="7" spans="1:6" ht="7.35" customHeight="1">
      <c r="A7" s="59"/>
      <c r="B7" s="59"/>
      <c r="C7" s="59"/>
      <c r="D7" s="59"/>
      <c r="E7" s="59"/>
      <c r="F7" s="59"/>
    </row>
    <row r="8" spans="1:6">
      <c r="A8" s="210" t="s">
        <v>139</v>
      </c>
      <c r="B8" s="211"/>
      <c r="C8" s="212"/>
      <c r="D8" s="59"/>
      <c r="E8" s="69">
        <f>(E6*170)/(10*'Info et Seuils BBCA'!D18)</f>
        <v>0.12174162131194501</v>
      </c>
      <c r="F8" s="59"/>
    </row>
    <row r="9" spans="1:6">
      <c r="A9" s="59"/>
      <c r="B9" s="59"/>
      <c r="C9" s="59"/>
      <c r="D9" s="59"/>
      <c r="E9" s="59"/>
      <c r="F9" s="59"/>
    </row>
    <row r="10" spans="1:6">
      <c r="A10" s="59"/>
      <c r="B10" s="59"/>
      <c r="C10" s="59"/>
      <c r="D10" s="59"/>
      <c r="E10" s="59"/>
      <c r="F10" s="59"/>
    </row>
    <row r="11" spans="1:6">
      <c r="A11" s="59"/>
      <c r="B11" s="59"/>
      <c r="C11" s="59"/>
      <c r="D11" s="59"/>
      <c r="E11" s="59"/>
      <c r="F11" s="59"/>
    </row>
    <row r="12" spans="1:6">
      <c r="A12" s="206" t="s">
        <v>92</v>
      </c>
      <c r="B12" s="206"/>
      <c r="C12" s="206"/>
      <c r="D12" s="206"/>
      <c r="E12" s="206"/>
      <c r="F12" s="59"/>
    </row>
    <row r="13" spans="1:6" ht="7.35" customHeight="1">
      <c r="A13" s="59"/>
      <c r="B13" s="59"/>
      <c r="C13" s="59"/>
      <c r="D13" s="59"/>
      <c r="E13" s="59"/>
      <c r="F13" s="59"/>
    </row>
    <row r="14" spans="1:6">
      <c r="A14" s="207" t="s">
        <v>141</v>
      </c>
      <c r="B14" s="208"/>
      <c r="C14" s="209"/>
      <c r="D14" s="59"/>
      <c r="E14" s="188">
        <v>100</v>
      </c>
      <c r="F14" s="59"/>
    </row>
    <row r="15" spans="1:6" ht="7.35" customHeight="1">
      <c r="A15" s="59"/>
      <c r="B15" s="59"/>
      <c r="C15" s="59"/>
      <c r="D15" s="59"/>
      <c r="E15" s="59"/>
      <c r="F15" s="59"/>
    </row>
    <row r="16" spans="1:6">
      <c r="A16" s="210" t="s">
        <v>140</v>
      </c>
      <c r="B16" s="211"/>
      <c r="C16" s="212"/>
      <c r="D16" s="59"/>
      <c r="E16" s="69">
        <f>(Synthèse!D11/10)*(Mutualisation!E14/'Info et Seuils BBCA'!D18)</f>
        <v>0.65558907088535001</v>
      </c>
      <c r="F16" s="59"/>
    </row>
    <row r="17" spans="1:6" ht="18.600000000000001" customHeight="1">
      <c r="A17" s="59"/>
      <c r="B17" s="59"/>
      <c r="C17" s="59"/>
      <c r="D17" s="59"/>
      <c r="E17" s="59"/>
      <c r="F17" s="59"/>
    </row>
  </sheetData>
  <sheetProtection sheet="1" objects="1" scenarios="1"/>
  <mergeCells count="7">
    <mergeCell ref="A2:E2"/>
    <mergeCell ref="A4:E4"/>
    <mergeCell ref="A12:E12"/>
    <mergeCell ref="A14:C14"/>
    <mergeCell ref="A16:C16"/>
    <mergeCell ref="A6:C6"/>
    <mergeCell ref="A8:C8"/>
  </mergeCell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heetViews>
  <sheetFormatPr baseColWidth="10" defaultColWidth="11.5703125" defaultRowHeight="15"/>
  <cols>
    <col min="1" max="1" width="39" style="137" customWidth="1"/>
    <col min="2" max="2" width="14.85546875" style="137" customWidth="1"/>
    <col min="3" max="3" width="11.5703125" style="137" customWidth="1"/>
    <col min="4" max="4" width="1" style="137" customWidth="1"/>
    <col min="5" max="5" width="11.5703125" style="137"/>
    <col min="6" max="6" width="3.5703125" style="137" customWidth="1"/>
    <col min="7" max="16384" width="11.5703125" style="137"/>
  </cols>
  <sheetData>
    <row r="1" spans="1:6">
      <c r="A1" s="63"/>
      <c r="B1" s="63"/>
      <c r="C1" s="63"/>
      <c r="D1" s="63"/>
      <c r="E1" s="63"/>
      <c r="F1" s="59"/>
    </row>
    <row r="2" spans="1:6" ht="24" thickBot="1">
      <c r="A2" s="195" t="s">
        <v>155</v>
      </c>
      <c r="B2" s="195"/>
      <c r="C2" s="195"/>
      <c r="D2" s="195"/>
      <c r="E2" s="195"/>
      <c r="F2" s="59"/>
    </row>
    <row r="3" spans="1:6">
      <c r="A3" s="59"/>
      <c r="B3" s="82"/>
      <c r="C3" s="59"/>
      <c r="D3" s="59"/>
      <c r="E3" s="59"/>
      <c r="F3" s="59"/>
    </row>
    <row r="4" spans="1:6">
      <c r="A4" s="206" t="s">
        <v>94</v>
      </c>
      <c r="B4" s="206"/>
      <c r="C4" s="206"/>
      <c r="D4" s="206"/>
      <c r="E4" s="206"/>
      <c r="F4" s="59"/>
    </row>
    <row r="5" spans="1:6" ht="7.35" customHeight="1">
      <c r="A5" s="59"/>
      <c r="B5" s="59"/>
      <c r="C5" s="59"/>
      <c r="D5" s="59"/>
      <c r="E5" s="59"/>
      <c r="F5" s="59"/>
    </row>
    <row r="6" spans="1:6">
      <c r="A6" s="207" t="s">
        <v>142</v>
      </c>
      <c r="B6" s="208"/>
      <c r="C6" s="209"/>
      <c r="D6" s="88"/>
      <c r="E6" s="188">
        <v>3000</v>
      </c>
      <c r="F6" s="59"/>
    </row>
    <row r="7" spans="1:6" ht="7.35" customHeight="1">
      <c r="A7" s="59"/>
      <c r="B7" s="59"/>
      <c r="C7" s="59"/>
      <c r="D7" s="80"/>
      <c r="E7" s="59"/>
      <c r="F7" s="59"/>
    </row>
    <row r="8" spans="1:6">
      <c r="A8" s="210" t="s">
        <v>143</v>
      </c>
      <c r="B8" s="211"/>
      <c r="C8" s="212"/>
      <c r="D8" s="89"/>
      <c r="E8" s="69">
        <f>MIN(10*E6/'Info et Seuils BBCA'!D18,3)</f>
        <v>2.1483815525637353</v>
      </c>
      <c r="F8" s="59"/>
    </row>
    <row r="9" spans="1:6" ht="19.350000000000001" customHeight="1">
      <c r="A9" s="59"/>
      <c r="B9" s="59"/>
      <c r="C9" s="59"/>
      <c r="D9" s="59"/>
      <c r="E9" s="59"/>
      <c r="F9" s="59"/>
    </row>
  </sheetData>
  <sheetProtection sheet="1" objects="1" scenarios="1"/>
  <mergeCells count="4">
    <mergeCell ref="A4:E4"/>
    <mergeCell ref="A6:C6"/>
    <mergeCell ref="A8:C8"/>
    <mergeCell ref="A2: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E88"/>
  <sheetViews>
    <sheetView workbookViewId="0"/>
  </sheetViews>
  <sheetFormatPr baseColWidth="10" defaultColWidth="11.42578125" defaultRowHeight="15"/>
  <cols>
    <col min="1" max="1" width="56.42578125" style="141" customWidth="1"/>
    <col min="2" max="4" width="38" style="141" customWidth="1"/>
    <col min="5" max="16384" width="11.42578125" style="141"/>
  </cols>
  <sheetData>
    <row r="1" spans="1:5" s="137" customFormat="1">
      <c r="A1" s="63"/>
      <c r="B1" s="63"/>
      <c r="C1" s="63"/>
      <c r="D1" s="63"/>
      <c r="E1" s="59"/>
    </row>
    <row r="2" spans="1:5" s="137" customFormat="1" ht="27" thickBot="1">
      <c r="A2" s="226" t="s">
        <v>235</v>
      </c>
      <c r="B2" s="226"/>
      <c r="C2" s="226"/>
      <c r="D2" s="226"/>
      <c r="E2" s="59"/>
    </row>
    <row r="3" spans="1:5" ht="23.1" customHeight="1">
      <c r="A3" s="29"/>
      <c r="B3" s="29"/>
      <c r="C3" s="29"/>
      <c r="D3" s="29"/>
      <c r="E3" s="29"/>
    </row>
    <row r="4" spans="1:5" ht="18.75">
      <c r="A4" s="215" t="str">
        <f>IF(Synthèse!C32="OUI","Le projet valide les critères du BBCA Standard","Le projet ne valide pas les critères du BBCA Standard")</f>
        <v>Le projet ne valide pas les critères du BBCA Standard</v>
      </c>
      <c r="B4" s="215"/>
      <c r="C4" s="215"/>
      <c r="D4" s="215"/>
      <c r="E4" s="29"/>
    </row>
    <row r="5" spans="1:5" ht="15.75">
      <c r="A5" s="97"/>
      <c r="B5" s="97"/>
      <c r="C5" s="97"/>
      <c r="D5" s="97"/>
      <c r="E5" s="29"/>
    </row>
    <row r="6" spans="1:5" ht="26.1" customHeight="1">
      <c r="A6" s="29"/>
      <c r="B6" s="29"/>
      <c r="C6" s="29"/>
      <c r="D6" s="29"/>
      <c r="E6" s="29"/>
    </row>
    <row r="7" spans="1:5" ht="33" customHeight="1">
      <c r="A7" s="98" t="s">
        <v>11</v>
      </c>
      <c r="B7" s="99" t="s">
        <v>12</v>
      </c>
      <c r="C7" s="99" t="s">
        <v>15</v>
      </c>
      <c r="D7" s="100" t="s">
        <v>82</v>
      </c>
      <c r="E7" s="29"/>
    </row>
    <row r="8" spans="1:5">
      <c r="A8" s="73" t="s">
        <v>83</v>
      </c>
      <c r="B8" s="101" t="s">
        <v>8</v>
      </c>
      <c r="C8" s="102" t="s">
        <v>87</v>
      </c>
      <c r="D8" s="103">
        <f>Déconstruction!C51</f>
        <v>20</v>
      </c>
      <c r="E8" s="29"/>
    </row>
    <row r="9" spans="1:5">
      <c r="A9" s="104"/>
      <c r="B9" s="104"/>
      <c r="C9" s="104"/>
      <c r="D9" s="104"/>
      <c r="E9" s="29"/>
    </row>
    <row r="10" spans="1:5" ht="30">
      <c r="A10" s="98" t="s">
        <v>11</v>
      </c>
      <c r="B10" s="105" t="s">
        <v>12</v>
      </c>
      <c r="C10" s="99" t="s">
        <v>15</v>
      </c>
      <c r="D10" s="100" t="s">
        <v>13</v>
      </c>
      <c r="E10" s="29"/>
    </row>
    <row r="11" spans="1:5">
      <c r="A11" s="74" t="s">
        <v>84</v>
      </c>
      <c r="B11" s="106" t="s">
        <v>138</v>
      </c>
      <c r="C11" s="106" t="s">
        <v>87</v>
      </c>
      <c r="D11" s="66">
        <f>Composants!D5</f>
        <v>915.46457858430267</v>
      </c>
      <c r="E11" s="29"/>
    </row>
    <row r="12" spans="1:5">
      <c r="A12" s="75" t="s">
        <v>2</v>
      </c>
      <c r="B12" s="106" t="s">
        <v>137</v>
      </c>
      <c r="C12" s="106" t="s">
        <v>87</v>
      </c>
      <c r="D12" s="66">
        <f>Composants!D6</f>
        <v>-100.1</v>
      </c>
      <c r="E12" s="29"/>
    </row>
    <row r="13" spans="1:5">
      <c r="A13" s="75" t="s">
        <v>97</v>
      </c>
      <c r="B13" s="106" t="s">
        <v>98</v>
      </c>
      <c r="C13" s="106" t="s">
        <v>80</v>
      </c>
      <c r="D13" s="66">
        <f>Composants!D7</f>
        <v>60000</v>
      </c>
      <c r="E13" s="29"/>
    </row>
    <row r="14" spans="1:5">
      <c r="A14" s="104"/>
      <c r="B14" s="104"/>
      <c r="C14" s="104"/>
      <c r="D14" s="104"/>
      <c r="E14" s="29"/>
    </row>
    <row r="15" spans="1:5" ht="33" customHeight="1">
      <c r="A15" s="107" t="s">
        <v>14</v>
      </c>
      <c r="B15" s="108" t="s">
        <v>12</v>
      </c>
      <c r="C15" s="99" t="s">
        <v>15</v>
      </c>
      <c r="D15" s="100" t="s">
        <v>16</v>
      </c>
      <c r="E15" s="29"/>
    </row>
    <row r="16" spans="1:5">
      <c r="A16" s="74" t="s">
        <v>232</v>
      </c>
      <c r="B16" s="109" t="s">
        <v>8</v>
      </c>
      <c r="C16" s="106" t="s">
        <v>87</v>
      </c>
      <c r="D16" s="189">
        <v>248</v>
      </c>
      <c r="E16" s="29"/>
    </row>
    <row r="17" spans="1:5" ht="18">
      <c r="A17" s="74" t="s">
        <v>233</v>
      </c>
      <c r="B17" s="109" t="s">
        <v>8</v>
      </c>
      <c r="C17" s="106" t="s">
        <v>87</v>
      </c>
      <c r="D17" s="66">
        <f>D16-'Info et Seuils BBCA'!D54</f>
        <v>248</v>
      </c>
      <c r="E17" s="29"/>
    </row>
    <row r="18" spans="1:5">
      <c r="A18" s="104"/>
      <c r="B18" s="104"/>
      <c r="C18" s="104"/>
      <c r="D18" s="104"/>
      <c r="E18" s="29"/>
    </row>
    <row r="19" spans="1:5" ht="33" customHeight="1">
      <c r="A19" s="98" t="s">
        <v>11</v>
      </c>
      <c r="B19" s="99" t="s">
        <v>12</v>
      </c>
      <c r="C19" s="99" t="s">
        <v>15</v>
      </c>
      <c r="D19" s="100" t="s">
        <v>23</v>
      </c>
      <c r="E19" s="29"/>
    </row>
    <row r="20" spans="1:5">
      <c r="A20" s="73" t="s">
        <v>85</v>
      </c>
      <c r="B20" s="102" t="s">
        <v>8</v>
      </c>
      <c r="C20" s="102" t="s">
        <v>87</v>
      </c>
      <c r="D20" s="190">
        <v>30</v>
      </c>
      <c r="E20" s="29"/>
    </row>
    <row r="21" spans="1:5">
      <c r="A21" s="104"/>
      <c r="B21" s="104"/>
      <c r="C21" s="104"/>
      <c r="D21" s="104"/>
      <c r="E21" s="29"/>
    </row>
    <row r="22" spans="1:5" ht="33" customHeight="1">
      <c r="A22" s="98" t="s">
        <v>14</v>
      </c>
      <c r="B22" s="99" t="s">
        <v>12</v>
      </c>
      <c r="C22" s="99" t="s">
        <v>15</v>
      </c>
      <c r="D22" s="100" t="s">
        <v>81</v>
      </c>
      <c r="E22" s="29"/>
    </row>
    <row r="23" spans="1:5">
      <c r="A23" s="76" t="s">
        <v>86</v>
      </c>
      <c r="B23" s="102" t="s">
        <v>8</v>
      </c>
      <c r="C23" s="102" t="s">
        <v>87</v>
      </c>
      <c r="D23" s="190">
        <v>25</v>
      </c>
      <c r="E23" s="29"/>
    </row>
    <row r="24" spans="1:5">
      <c r="A24" s="29"/>
      <c r="B24" s="29"/>
      <c r="C24" s="29"/>
      <c r="D24" s="29"/>
      <c r="E24" s="29"/>
    </row>
    <row r="25" spans="1:5">
      <c r="A25" s="29"/>
      <c r="B25" s="29"/>
      <c r="C25" s="29"/>
      <c r="D25" s="29"/>
      <c r="E25" s="29"/>
    </row>
    <row r="26" spans="1:5">
      <c r="A26" s="29"/>
      <c r="B26" s="29"/>
      <c r="C26" s="29"/>
      <c r="D26" s="29"/>
      <c r="E26" s="29"/>
    </row>
    <row r="27" spans="1:5" ht="15.75">
      <c r="A27" s="29"/>
      <c r="B27" s="110"/>
      <c r="C27" s="223" t="s">
        <v>88</v>
      </c>
      <c r="D27" s="223" t="s">
        <v>89</v>
      </c>
      <c r="E27" s="29"/>
    </row>
    <row r="28" spans="1:5" ht="15.75">
      <c r="A28" s="29"/>
      <c r="B28" s="110"/>
      <c r="C28" s="224"/>
      <c r="D28" s="224"/>
      <c r="E28" s="29"/>
    </row>
    <row r="29" spans="1:5" ht="15.75">
      <c r="A29" s="29"/>
      <c r="B29" s="111" t="s">
        <v>90</v>
      </c>
      <c r="C29" s="112">
        <f>'Info et Seuils BBCA'!D60</f>
        <v>1150</v>
      </c>
      <c r="D29" s="112">
        <f>'Info et Seuils BBCA'!D58</f>
        <v>650</v>
      </c>
      <c r="E29" s="29"/>
    </row>
    <row r="30" spans="1:5" ht="15.75">
      <c r="A30" s="29"/>
      <c r="B30" s="111" t="s">
        <v>44</v>
      </c>
      <c r="C30" s="112">
        <f>$D$8+$D$11+$D$12+$D$17+$D$20+$D$23</f>
        <v>1138.3645785843028</v>
      </c>
      <c r="D30" s="112">
        <f>$D$11</f>
        <v>915.46457858430267</v>
      </c>
      <c r="E30" s="29"/>
    </row>
    <row r="31" spans="1:5" ht="15.75">
      <c r="A31" s="29"/>
      <c r="B31" s="111" t="s">
        <v>117</v>
      </c>
      <c r="C31" s="113" t="str">
        <f>IF(C30&lt;=C29,"Validé","Non validé")</f>
        <v>Validé</v>
      </c>
      <c r="D31" s="113" t="str">
        <f>IF(D30&lt;=D29,"Validé","Non validé")</f>
        <v>Non validé</v>
      </c>
      <c r="E31" s="29"/>
    </row>
    <row r="32" spans="1:5" ht="15.75">
      <c r="A32" s="29"/>
      <c r="B32" s="114" t="s">
        <v>113</v>
      </c>
      <c r="C32" s="225" t="str">
        <f>IF(AND(C31="Validé",D31="Validé"),"OUI","NON")</f>
        <v>NON</v>
      </c>
      <c r="D32" s="225"/>
      <c r="E32" s="29"/>
    </row>
    <row r="33" spans="1:5" ht="15.75">
      <c r="A33" s="29"/>
      <c r="B33" s="110"/>
      <c r="C33" s="110"/>
      <c r="D33" s="110"/>
      <c r="E33" s="29"/>
    </row>
    <row r="34" spans="1:5" ht="15.75">
      <c r="A34" s="29"/>
      <c r="B34" s="221" t="s">
        <v>99</v>
      </c>
      <c r="C34" s="222"/>
      <c r="D34" s="115" t="s">
        <v>95</v>
      </c>
      <c r="E34" s="29"/>
    </row>
    <row r="35" spans="1:5" ht="15.75">
      <c r="A35" s="29"/>
      <c r="B35" s="216" t="s">
        <v>96</v>
      </c>
      <c r="C35" s="217"/>
      <c r="D35" s="191">
        <v>1</v>
      </c>
      <c r="E35" s="29"/>
    </row>
    <row r="36" spans="1:5" ht="15.75">
      <c r="A36" s="29"/>
      <c r="B36" s="216" t="s">
        <v>149</v>
      </c>
      <c r="C36" s="217"/>
      <c r="D36" s="112">
        <f>D13/('Info et Seuils BBCA'!D18*5)</f>
        <v>0.85935262102549415</v>
      </c>
      <c r="E36" s="29"/>
    </row>
    <row r="37" spans="1:5" ht="15.75">
      <c r="A37" s="29"/>
      <c r="B37" s="216" t="s">
        <v>91</v>
      </c>
      <c r="C37" s="217"/>
      <c r="D37" s="112">
        <f>Mutualisation!E8</f>
        <v>0.12174162131194501</v>
      </c>
      <c r="E37" s="29"/>
    </row>
    <row r="38" spans="1:5" ht="15.75">
      <c r="A38" s="29"/>
      <c r="B38" s="216" t="s">
        <v>92</v>
      </c>
      <c r="C38" s="217"/>
      <c r="D38" s="112">
        <f>Mutualisation!E16</f>
        <v>0.65558907088535001</v>
      </c>
      <c r="E38" s="29"/>
    </row>
    <row r="39" spans="1:5" ht="15.75">
      <c r="A39" s="29"/>
      <c r="B39" s="216" t="s">
        <v>93</v>
      </c>
      <c r="C39" s="217"/>
      <c r="D39" s="191">
        <v>1</v>
      </c>
      <c r="E39" s="29"/>
    </row>
    <row r="40" spans="1:5" ht="15.75">
      <c r="A40" s="29"/>
      <c r="B40" s="216" t="s">
        <v>94</v>
      </c>
      <c r="C40" s="217"/>
      <c r="D40" s="112">
        <f>Extension!E8</f>
        <v>2.1483815525637353</v>
      </c>
      <c r="E40" s="29"/>
    </row>
    <row r="41" spans="1:5" ht="15.75">
      <c r="A41" s="29"/>
      <c r="B41" s="218" t="s">
        <v>101</v>
      </c>
      <c r="C41" s="219"/>
      <c r="D41" s="116">
        <f>MIN(10,SUM(D35:D40))</f>
        <v>5.7850648657865245</v>
      </c>
      <c r="E41" s="29"/>
    </row>
    <row r="42" spans="1:5" ht="15.75">
      <c r="A42" s="29"/>
      <c r="B42" s="220"/>
      <c r="C42" s="220"/>
      <c r="D42" s="117"/>
      <c r="E42" s="29"/>
    </row>
    <row r="43" spans="1:5" ht="15.75">
      <c r="A43" s="29"/>
      <c r="B43" s="221" t="s">
        <v>100</v>
      </c>
      <c r="C43" s="222"/>
      <c r="D43" s="118">
        <f>MAX((C29-C30)/10,0)</f>
        <v>1.1635421415697238</v>
      </c>
      <c r="E43" s="29"/>
    </row>
    <row r="44" spans="1:5" ht="15.75">
      <c r="A44" s="29"/>
      <c r="B44" s="220"/>
      <c r="C44" s="220"/>
      <c r="D44" s="117"/>
      <c r="E44" s="29"/>
    </row>
    <row r="45" spans="1:5" ht="15.75">
      <c r="A45" s="29"/>
      <c r="B45" s="213" t="s">
        <v>102</v>
      </c>
      <c r="C45" s="214"/>
      <c r="D45" s="118">
        <f>IF(C32="NON",0,D41+D43)</f>
        <v>0</v>
      </c>
      <c r="E45" s="29"/>
    </row>
    <row r="46" spans="1:5" ht="15.75">
      <c r="A46" s="29"/>
      <c r="B46" s="110"/>
      <c r="C46" s="110"/>
      <c r="D46" s="119" t="str">
        <f>IF(D45&gt;=30,"BBCA Excellence",IF(D45&gt;=15,"BBCA Performance",IF(D45&gt;0,"BBCA Standard","Non validé")))</f>
        <v>Non validé</v>
      </c>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sheetData>
  <sheetProtection sheet="1" objects="1" scenarios="1"/>
  <mergeCells count="17">
    <mergeCell ref="A2:D2"/>
    <mergeCell ref="B34:C34"/>
    <mergeCell ref="B45:C45"/>
    <mergeCell ref="A4:D4"/>
    <mergeCell ref="B40:C40"/>
    <mergeCell ref="B41:C41"/>
    <mergeCell ref="B42:C42"/>
    <mergeCell ref="B43:C43"/>
    <mergeCell ref="B44:C44"/>
    <mergeCell ref="B35:C35"/>
    <mergeCell ref="B36:C36"/>
    <mergeCell ref="B37:C37"/>
    <mergeCell ref="B38:C38"/>
    <mergeCell ref="B39:C39"/>
    <mergeCell ref="C27:C28"/>
    <mergeCell ref="D27:D28"/>
    <mergeCell ref="C32:D32"/>
  </mergeCells>
  <conditionalFormatting sqref="C32">
    <cfRule type="containsText" dxfId="7" priority="6" stopIfTrue="1" operator="containsText" text="OUI">
      <formula>NOT(ISERROR(SEARCH("OUI",C32)))</formula>
    </cfRule>
    <cfRule type="containsText" dxfId="6" priority="7" stopIfTrue="1" operator="containsText" text="NON">
      <formula>NOT(ISERROR(SEARCH("NON",C32)))</formula>
    </cfRule>
  </conditionalFormatting>
  <conditionalFormatting sqref="D46">
    <cfRule type="containsText" dxfId="5" priority="2" stopIfTrue="1" operator="containsText" text="BBCA">
      <formula>NOT(ISERROR(SEARCH("BBCA",D46)))</formula>
    </cfRule>
    <cfRule type="containsText" dxfId="4" priority="3" stopIfTrue="1" operator="containsText" text="NON">
      <formula>NOT(ISERROR(SEARCH("NON",D46)))</formula>
    </cfRule>
  </conditionalFormatting>
  <pageMargins left="0.72" right="0.64" top="0.53" bottom="0.75" header="0.3" footer="0.3"/>
  <pageSetup paperSize="9" scale="5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Score BBCA</vt:lpstr>
      <vt:lpstr>Aide</vt:lpstr>
      <vt:lpstr>Info et Seuils BBCA</vt:lpstr>
      <vt:lpstr>Data</vt:lpstr>
      <vt:lpstr>Déconstruction</vt:lpstr>
      <vt:lpstr>Composants</vt:lpstr>
      <vt:lpstr>Mutualisation</vt:lpstr>
      <vt:lpstr>Extension</vt:lpstr>
      <vt:lpstr>Synthèse</vt:lpstr>
      <vt:lpstr>Composants!Zone_d_impression</vt:lpstr>
      <vt:lpstr>Déconstruction!Zone_d_impression</vt:lpstr>
      <vt:lpstr>Extension!Zone_d_impression</vt:lpstr>
      <vt:lpstr>'Info et Seuils BBCA'!Zone_d_impression</vt:lpstr>
      <vt:lpstr>Mutualisation!Zone_d_impression</vt:lpstr>
      <vt:lpstr>Synthèse!Zone_d_impression</vt:lpstr>
    </vt:vector>
  </TitlesOfParts>
  <Company>CSTB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LEBERT Alexandra</dc:creator>
  <cp:lastModifiedBy>SUCHET Matthieu</cp:lastModifiedBy>
  <cp:lastPrinted>2019-07-29T10:13:49Z</cp:lastPrinted>
  <dcterms:created xsi:type="dcterms:W3CDTF">2016-02-23T09:22:33Z</dcterms:created>
  <dcterms:modified xsi:type="dcterms:W3CDTF">2021-06-10T14:52:08Z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d70d6e2c-fa39-42dd-91b3-70afc617be53</vt:lpwstr>
  </property>
</Properties>
</file>