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Helene\Dropbox\BBCA V2\ADHESION ET DONS\PACK ADHESION\ASSOCIATION BBCA - MEMBRES - PACK ADHESION 2022\BBCA QUARTIER\"/>
    </mc:Choice>
  </mc:AlternateContent>
  <xr:revisionPtr revIDLastSave="0" documentId="8_{95AAA054-167C-4143-93C8-D75B4522D0FB}" xr6:coauthVersionLast="47" xr6:coauthVersionMax="47" xr10:uidLastSave="{00000000-0000-0000-0000-000000000000}"/>
  <bookViews>
    <workbookView xWindow="-96" yWindow="-96" windowWidth="23232" windowHeight="12432" xr2:uid="{2F22D2E1-3B81-4CFF-8022-97512E289C7D}"/>
  </bookViews>
  <sheets>
    <sheet name="HOW TO" sheetId="12" r:id="rId1"/>
    <sheet name="PREUVES" sheetId="13" r:id="rId2"/>
    <sheet name="1. OBJECTIF BBCA" sheetId="3" r:id="rId3"/>
    <sheet name="2. CONCEPTION" sheetId="11" r:id="rId4"/>
    <sheet name="BDD"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1" l="1"/>
  <c r="E59" i="11"/>
  <c r="M6" i="11"/>
  <c r="M7" i="11" l="1"/>
  <c r="J37" i="11" s="1"/>
  <c r="K37" i="11" s="1"/>
  <c r="C37" i="11" s="1"/>
  <c r="M8" i="11"/>
  <c r="J38" i="11" s="1"/>
  <c r="K38" i="11" s="1"/>
  <c r="C38" i="11" s="1"/>
  <c r="M9" i="11"/>
  <c r="J39" i="11" s="1"/>
  <c r="K39" i="11" s="1"/>
  <c r="C39" i="11" s="1"/>
  <c r="M10" i="11"/>
  <c r="J40" i="11" s="1"/>
  <c r="K40" i="11" s="1"/>
  <c r="C40" i="11" s="1"/>
  <c r="M11" i="11"/>
  <c r="J26" i="11" s="1"/>
  <c r="M12" i="11"/>
  <c r="M13" i="11"/>
  <c r="J18" i="11" s="1"/>
  <c r="M14" i="11"/>
  <c r="M15" i="11"/>
  <c r="J24" i="11" s="1"/>
  <c r="M16" i="11"/>
  <c r="J25" i="11" s="1"/>
  <c r="M17" i="11"/>
  <c r="J23" i="11" s="1"/>
  <c r="M18" i="11"/>
  <c r="J10" i="11" s="1"/>
  <c r="M19" i="11"/>
  <c r="J17" i="11" s="1"/>
  <c r="M20" i="11"/>
  <c r="M21" i="11"/>
  <c r="J9" i="11" s="1"/>
  <c r="M22" i="11"/>
  <c r="J7" i="11" s="1"/>
  <c r="M23" i="11"/>
  <c r="J30" i="11" s="1"/>
  <c r="M24" i="11"/>
  <c r="J36" i="11"/>
  <c r="K36" i="11" s="1"/>
  <c r="C36" i="11" s="1"/>
  <c r="J6" i="11" l="1"/>
  <c r="J33" i="11"/>
  <c r="J15" i="11"/>
  <c r="J27" i="11"/>
  <c r="J31" i="11"/>
  <c r="J11" i="11"/>
  <c r="J28" i="11"/>
  <c r="J12" i="11"/>
  <c r="J29" i="11"/>
  <c r="J16" i="11"/>
  <c r="J32" i="11"/>
  <c r="J19" i="11"/>
  <c r="J21" i="11"/>
  <c r="J8" i="11"/>
  <c r="J13" i="11"/>
  <c r="D27" i="3"/>
  <c r="C27" i="3"/>
  <c r="D5" i="11" l="1"/>
  <c r="F5" i="11"/>
  <c r="D14" i="11"/>
  <c r="F14" i="11"/>
  <c r="D20" i="11"/>
  <c r="F20" i="11"/>
  <c r="D22" i="11"/>
  <c r="D35" i="11"/>
  <c r="F35" i="11"/>
  <c r="I97" i="11"/>
  <c r="T85" i="11"/>
  <c r="N85" i="11"/>
  <c r="R85" i="11"/>
  <c r="P85" i="11"/>
  <c r="L85" i="11"/>
  <c r="I74" i="11"/>
  <c r="J85" i="11"/>
  <c r="K85" i="11"/>
  <c r="I84" i="11"/>
  <c r="I83" i="11"/>
  <c r="I82" i="11"/>
  <c r="I81" i="11"/>
  <c r="I80" i="11"/>
  <c r="I79" i="11"/>
  <c r="I78" i="11"/>
  <c r="I77" i="11"/>
  <c r="I76" i="11"/>
  <c r="I75" i="11"/>
  <c r="H85" i="11"/>
  <c r="G85" i="11"/>
  <c r="F85" i="11"/>
  <c r="E85" i="11"/>
  <c r="T67" i="11"/>
  <c r="R67" i="11"/>
  <c r="P67" i="11"/>
  <c r="C35" i="11" l="1"/>
  <c r="I85" i="11"/>
  <c r="N67" i="11"/>
  <c r="J67" i="11"/>
  <c r="K67" i="11"/>
  <c r="L67" i="11"/>
  <c r="I57" i="11"/>
  <c r="I58" i="11"/>
  <c r="I59" i="11"/>
  <c r="I60" i="11"/>
  <c r="I61" i="11"/>
  <c r="I62" i="11"/>
  <c r="I63" i="11"/>
  <c r="I64" i="11"/>
  <c r="I65" i="11"/>
  <c r="I66" i="11"/>
  <c r="F59" i="11"/>
  <c r="F67" i="11" s="1"/>
  <c r="E67" i="11"/>
  <c r="D57" i="11"/>
  <c r="G57" i="11" s="1"/>
  <c r="H57" i="11" s="1"/>
  <c r="D58" i="11"/>
  <c r="G58" i="11" s="1"/>
  <c r="H58" i="11" s="1"/>
  <c r="D59" i="11"/>
  <c r="D60" i="11"/>
  <c r="G60" i="11" s="1"/>
  <c r="H60" i="11" s="1"/>
  <c r="D61" i="11"/>
  <c r="G61" i="11" s="1"/>
  <c r="H61" i="11" s="1"/>
  <c r="D62" i="11"/>
  <c r="G62" i="11" s="1"/>
  <c r="H62" i="11" s="1"/>
  <c r="D63" i="11"/>
  <c r="G63" i="11" s="1"/>
  <c r="H63" i="11" s="1"/>
  <c r="D64" i="11"/>
  <c r="G64" i="11" s="1"/>
  <c r="H64" i="11" s="1"/>
  <c r="D65" i="11"/>
  <c r="G65" i="11" s="1"/>
  <c r="H65" i="11" s="1"/>
  <c r="D66" i="11"/>
  <c r="G66" i="11" s="1"/>
  <c r="H66" i="11" s="1"/>
  <c r="D56" i="11"/>
  <c r="G56" i="11" s="1"/>
  <c r="H56" i="11" s="1"/>
  <c r="I67" i="11" l="1"/>
  <c r="C157" i="11"/>
  <c r="D157" i="11"/>
  <c r="F157" i="11"/>
  <c r="G157" i="11"/>
  <c r="G59" i="11"/>
  <c r="H59" i="11" s="1"/>
  <c r="H67" i="11" s="1"/>
  <c r="C34" i="11" l="1"/>
  <c r="K14" i="11"/>
  <c r="K22" i="11"/>
  <c r="K20" i="11"/>
  <c r="K10" i="11"/>
  <c r="C10" i="11" s="1"/>
  <c r="K7" i="11"/>
  <c r="C7" i="11" s="1"/>
  <c r="K23" i="11"/>
  <c r="C23" i="11" s="1"/>
  <c r="K24" i="11"/>
  <c r="C24" i="11" s="1"/>
  <c r="K25" i="11"/>
  <c r="C25" i="11" s="1"/>
  <c r="K30" i="11"/>
  <c r="C30" i="11" s="1"/>
  <c r="K17" i="11"/>
  <c r="C17" i="11" s="1"/>
  <c r="K27" i="11"/>
  <c r="C27" i="11" s="1"/>
  <c r="K15" i="11"/>
  <c r="C15" i="11" s="1"/>
  <c r="K18" i="11"/>
  <c r="C18" i="11" s="1"/>
  <c r="K6" i="11"/>
  <c r="C6" i="11" s="1"/>
  <c r="K31" i="11"/>
  <c r="C31" i="11" s="1"/>
  <c r="K9" i="11"/>
  <c r="C9" i="11" s="1"/>
  <c r="K26" i="11"/>
  <c r="C26" i="11" s="1"/>
  <c r="K32" i="11"/>
  <c r="C32" i="11" s="1"/>
  <c r="K21" i="11"/>
  <c r="C21" i="11" s="1"/>
  <c r="C20" i="11" s="1"/>
  <c r="K28" i="11"/>
  <c r="C28" i="11" s="1"/>
  <c r="K19" i="11"/>
  <c r="C19" i="11" s="1"/>
  <c r="K16" i="11"/>
  <c r="C16" i="11" s="1"/>
  <c r="K13" i="11"/>
  <c r="C13" i="11" s="1"/>
  <c r="K12" i="11"/>
  <c r="C12" i="11" s="1"/>
  <c r="K11" i="11"/>
  <c r="C11" i="11" s="1"/>
  <c r="K8" i="11"/>
  <c r="C8" i="11" s="1"/>
  <c r="K29" i="11"/>
  <c r="C29" i="11" s="1"/>
  <c r="K33" i="11"/>
  <c r="C33" i="11" s="1"/>
  <c r="G67" i="11"/>
  <c r="C14" i="11" l="1"/>
  <c r="C155" i="11"/>
  <c r="D155" i="11"/>
  <c r="G155" i="11"/>
  <c r="F155" i="11"/>
  <c r="C22" i="11"/>
  <c r="C5" i="11"/>
  <c r="C156" i="11" l="1"/>
  <c r="F156" i="11"/>
  <c r="G153" i="11"/>
  <c r="D153" i="11"/>
  <c r="C153" i="11"/>
  <c r="F153" i="11"/>
  <c r="C154" i="11"/>
  <c r="D154" i="11"/>
  <c r="G154" i="11"/>
  <c r="F154" i="11"/>
  <c r="E14" i="3"/>
  <c r="E15" i="3"/>
  <c r="E16" i="3"/>
  <c r="E17" i="3"/>
  <c r="E18" i="3"/>
  <c r="E19" i="3"/>
  <c r="E20" i="3"/>
  <c r="E21" i="3"/>
  <c r="E22" i="3"/>
  <c r="E23" i="3"/>
  <c r="E24" i="3"/>
  <c r="E25" i="3"/>
  <c r="E26" i="3"/>
  <c r="E13" i="3"/>
  <c r="E27" i="3" l="1"/>
  <c r="F6" i="4"/>
  <c r="F8" i="4" l="1"/>
  <c r="F22" i="11"/>
  <c r="G35" i="11"/>
  <c r="F7" i="4"/>
  <c r="D156" i="11" l="1"/>
  <c r="G156" i="11"/>
  <c r="E35" i="11"/>
  <c r="G20" i="11"/>
  <c r="E20" i="11" l="1"/>
  <c r="G14" i="11"/>
  <c r="G22" i="11"/>
  <c r="G5" i="11" l="1"/>
  <c r="E5" i="11"/>
  <c r="E22" i="11"/>
  <c r="E14" i="11"/>
  <c r="C45" i="11" l="1"/>
  <c r="C46" i="11" s="1"/>
  <c r="C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GONTIER Louise</author>
  </authors>
  <commentList>
    <comment ref="C9" authorId="0" shapeId="0" xr:uid="{B02259D4-84F7-4874-AD92-BDF5F0BBACFB}">
      <text>
        <r>
          <rPr>
            <b/>
            <sz val="9"/>
            <color indexed="81"/>
            <rFont val="Tahoma"/>
            <charset val="1"/>
          </rPr>
          <t>GONTIER Louise:</t>
        </r>
        <r>
          <rPr>
            <sz val="9"/>
            <color indexed="81"/>
            <rFont val="Tahoma"/>
            <charset val="1"/>
          </rPr>
          <t xml:space="preserve">
Définition et table de passage commune/IAU dans le fichier Excel de valeurs par défaut de la méthode Quartier Energie Carbone 
https://librairie.ademe.fr/urbanisme-et-batiment/5802-methode-quartier-energie-carbone.html </t>
        </r>
      </text>
    </comment>
  </commentList>
</comments>
</file>

<file path=xl/sharedStrings.xml><?xml version="1.0" encoding="utf-8"?>
<sst xmlns="http://schemas.openxmlformats.org/spreadsheetml/2006/main" count="473" uniqueCount="243">
  <si>
    <t>DONNEES GENERALES</t>
  </si>
  <si>
    <t>Nom du projet</t>
  </si>
  <si>
    <t>XXX</t>
  </si>
  <si>
    <t>Date candidature</t>
  </si>
  <si>
    <t>Maitre d'ouvrage</t>
  </si>
  <si>
    <t>Certificateur</t>
  </si>
  <si>
    <t>Contact</t>
  </si>
  <si>
    <t>Localisation</t>
  </si>
  <si>
    <t>Zone climatique</t>
  </si>
  <si>
    <t>H1a</t>
  </si>
  <si>
    <t>IAU</t>
  </si>
  <si>
    <t>PROGRAMME</t>
  </si>
  <si>
    <t>Surface [m²SDP]</t>
  </si>
  <si>
    <t>Usagers</t>
  </si>
  <si>
    <t>Usagers équivalents estimés</t>
  </si>
  <si>
    <t xml:space="preserve">Maison individuelle </t>
  </si>
  <si>
    <t>Logement collectif</t>
  </si>
  <si>
    <t>Bureaux</t>
  </si>
  <si>
    <t>Hôtel</t>
  </si>
  <si>
    <t>Commerces</t>
  </si>
  <si>
    <t>Supermarchés</t>
  </si>
  <si>
    <t>Etablissements publics</t>
  </si>
  <si>
    <t>Enseignement primaire</t>
  </si>
  <si>
    <t>Enseignement secondaire</t>
  </si>
  <si>
    <t>Université</t>
  </si>
  <si>
    <t>Etablissement sportif</t>
  </si>
  <si>
    <t>Hôpital</t>
  </si>
  <si>
    <t>Parking</t>
  </si>
  <si>
    <t>Autres</t>
  </si>
  <si>
    <t>INDICATEUR (première estimation)</t>
  </si>
  <si>
    <t>IcQ_Aménagement</t>
  </si>
  <si>
    <t>kgCO2e/ueq/an</t>
  </si>
  <si>
    <t>Empreinte habitant</t>
  </si>
  <si>
    <t>tCO2e/hab/an</t>
  </si>
  <si>
    <t>DONNEES PHASE 2.ORIENTATIONS</t>
  </si>
  <si>
    <t>BÂTIMENTS</t>
  </si>
  <si>
    <t>MATERIAUX</t>
  </si>
  <si>
    <t>ENERGIE</t>
  </si>
  <si>
    <t>DECHETS</t>
  </si>
  <si>
    <t>EAU</t>
  </si>
  <si>
    <t>MOBILITE LOCALE</t>
  </si>
  <si>
    <t>Nom du bâtiment</t>
  </si>
  <si>
    <t>Usage</t>
  </si>
  <si>
    <t>Coefficient</t>
  </si>
  <si>
    <t>Surface</t>
  </si>
  <si>
    <t>Usagers equivalents</t>
  </si>
  <si>
    <t>Ic_construction</t>
  </si>
  <si>
    <t>Parking en infrastructure
Lot 2.2 et 2.3</t>
  </si>
  <si>
    <t>Ic_chantier</t>
  </si>
  <si>
    <t>Ic_énergie</t>
  </si>
  <si>
    <t>Déchets</t>
  </si>
  <si>
    <t>Eau</t>
  </si>
  <si>
    <t>Mobilité quotidienne</t>
  </si>
  <si>
    <t>usager eq./usager</t>
  </si>
  <si>
    <t>m²SU</t>
  </si>
  <si>
    <t>par défaut</t>
  </si>
  <si>
    <t>ajustés</t>
  </si>
  <si>
    <t>[kgCO2e/an]</t>
  </si>
  <si>
    <t>SOURCE</t>
  </si>
  <si>
    <t>A. commerce</t>
  </si>
  <si>
    <t>ACV RE2020</t>
  </si>
  <si>
    <t>RSEE ou ACV définitive</t>
  </si>
  <si>
    <t>Etude spécifique</t>
  </si>
  <si>
    <t>A. logement</t>
  </si>
  <si>
    <t>B.a</t>
  </si>
  <si>
    <t>B.b</t>
  </si>
  <si>
    <t>C</t>
  </si>
  <si>
    <t>D</t>
  </si>
  <si>
    <t>E</t>
  </si>
  <si>
    <t>F</t>
  </si>
  <si>
    <t>…</t>
  </si>
  <si>
    <t>TOTAL</t>
  </si>
  <si>
    <t>ESPACES EXTERIEURS</t>
  </si>
  <si>
    <t>SOLS</t>
  </si>
  <si>
    <t>Nom de l'espace</t>
  </si>
  <si>
    <t>Type d'espace</t>
  </si>
  <si>
    <t>Public/privé</t>
  </si>
  <si>
    <t>Surface de parking</t>
  </si>
  <si>
    <t>PCE des EE</t>
  </si>
  <si>
    <r>
      <t>Voiries et parking publics extérieurs</t>
    </r>
    <r>
      <rPr>
        <sz val="10"/>
        <color rgb="FFFF0000"/>
        <rFont val="Calibri Light"/>
        <family val="2"/>
        <scheme val="minor"/>
      </rPr>
      <t xml:space="preserve"> et ic parcelle</t>
    </r>
  </si>
  <si>
    <t>Parking en infrastructure
publics</t>
  </si>
  <si>
    <t>Chantier</t>
  </si>
  <si>
    <t>Eclairage public</t>
  </si>
  <si>
    <t>Déchets des EE</t>
  </si>
  <si>
    <t>Arrosage</t>
  </si>
  <si>
    <t>Changement d'usage des sols</t>
  </si>
  <si>
    <t>m²emprise au sol</t>
  </si>
  <si>
    <t>m² parking</t>
  </si>
  <si>
    <t>Espace vert central</t>
  </si>
  <si>
    <t>Espace vert</t>
  </si>
  <si>
    <t>Public</t>
  </si>
  <si>
    <t>Urbanprint</t>
  </si>
  <si>
    <t>parking public infra</t>
  </si>
  <si>
    <t>Parking extérieur</t>
  </si>
  <si>
    <t>EMPREINTE HABITANT</t>
  </si>
  <si>
    <t>Empreinte carbone</t>
  </si>
  <si>
    <t>[tCO2e/hab.an]</t>
  </si>
  <si>
    <t>Alimentation</t>
  </si>
  <si>
    <t>Bien de consommations</t>
  </si>
  <si>
    <t>Services</t>
  </si>
  <si>
    <t>Mobilité</t>
  </si>
  <si>
    <t>Logement</t>
  </si>
  <si>
    <t>RESULTATS BBCA QUARTIER</t>
  </si>
  <si>
    <t>RESULTATS</t>
  </si>
  <si>
    <t>Seuil Niveau 1</t>
  </si>
  <si>
    <t>Seuil Niveau 2</t>
  </si>
  <si>
    <t>Unité</t>
  </si>
  <si>
    <t xml:space="preserve">IcQ_Viabilisation </t>
  </si>
  <si>
    <t>Chantier des EE</t>
  </si>
  <si>
    <t>PCE - Voiries et parking publics</t>
  </si>
  <si>
    <t>Parking couverts bâtiments</t>
  </si>
  <si>
    <t>Parking couverts publics</t>
  </si>
  <si>
    <t>IcQ_Construction</t>
  </si>
  <si>
    <t>PCE- bâtiments</t>
  </si>
  <si>
    <t>Chantier Bâtiment</t>
  </si>
  <si>
    <t>IcQ_Energie</t>
  </si>
  <si>
    <t xml:space="preserve">Energie - bâtiments </t>
  </si>
  <si>
    <t>Energie</t>
  </si>
  <si>
    <t>Matériaux</t>
  </si>
  <si>
    <t>PCE - Parking couverts</t>
  </si>
  <si>
    <t xml:space="preserve">Alimentation </t>
  </si>
  <si>
    <t>Biens de consommation</t>
  </si>
  <si>
    <t>Label BBCA Quartier</t>
  </si>
  <si>
    <t>Standard</t>
  </si>
  <si>
    <t>Performant</t>
  </si>
  <si>
    <t>Excellent</t>
  </si>
  <si>
    <t>Calcul du passage des niveaux</t>
  </si>
  <si>
    <t>Passage des niveaux par indicateur</t>
  </si>
  <si>
    <t>Tolérance</t>
  </si>
  <si>
    <t>Niveau 1</t>
  </si>
  <si>
    <t>Niveau 2</t>
  </si>
  <si>
    <t xml:space="preserve">Ic_viabilisation </t>
  </si>
  <si>
    <t>Ic_quartier_construction</t>
  </si>
  <si>
    <t>Ic_quartier_strategie_energetique</t>
  </si>
  <si>
    <t>Ic_quartier</t>
  </si>
  <si>
    <t>Niveaux</t>
  </si>
  <si>
    <t>Ic_viabilisation</t>
  </si>
  <si>
    <t>tCO2e/usager eq./an</t>
  </si>
  <si>
    <t>IAU 1</t>
  </si>
  <si>
    <t>IAU 2</t>
  </si>
  <si>
    <t>IAU 3+</t>
  </si>
  <si>
    <t>tCO2e/habitant/an</t>
  </si>
  <si>
    <t>Coefficient usager eq./usager</t>
  </si>
  <si>
    <t>Sources</t>
  </si>
  <si>
    <t>ALDO</t>
  </si>
  <si>
    <t>Espaces verts</t>
  </si>
  <si>
    <t>Espace pietonnier</t>
  </si>
  <si>
    <t>Parking souterrain</t>
  </si>
  <si>
    <t>Voiries</t>
  </si>
  <si>
    <t>Ic_composant
(y compris Lot 2.2 et 2.3)</t>
  </si>
  <si>
    <t>Fiche candidat</t>
  </si>
  <si>
    <t>BBCA Quartier</t>
  </si>
  <si>
    <t>FICHES QUANTIGES</t>
  </si>
  <si>
    <t>Bâtiments</t>
  </si>
  <si>
    <t>Espaces extérieurs</t>
  </si>
  <si>
    <t>Matériaux des voiries et parking publics</t>
  </si>
  <si>
    <t>Levier 1</t>
  </si>
  <si>
    <t>Levier 2</t>
  </si>
  <si>
    <t>Levier 3</t>
  </si>
  <si>
    <t>Levier 4</t>
  </si>
  <si>
    <t>Nom du levier</t>
  </si>
  <si>
    <t>Lien vers la fiche</t>
  </si>
  <si>
    <t>Gain [kgCO2e/an]</t>
  </si>
  <si>
    <t>Poste d'application</t>
  </si>
  <si>
    <t>Empreinte hab - Alimentation</t>
  </si>
  <si>
    <t>Empreinte hab - Bien de consommations</t>
  </si>
  <si>
    <t>Empreinte hab - Services</t>
  </si>
  <si>
    <t>Empreinte hab - Mobilité</t>
  </si>
  <si>
    <t>Empreinte hab - Logement</t>
  </si>
  <si>
    <t>EE - Chantier</t>
  </si>
  <si>
    <t>EE - Déchets</t>
  </si>
  <si>
    <t>Bâtiments - ic_composant</t>
  </si>
  <si>
    <t>Bâtiments - parking en infrastructure</t>
  </si>
  <si>
    <t>Bâtiments - chantier</t>
  </si>
  <si>
    <t>Bâtiments - ic_énergie</t>
  </si>
  <si>
    <t>Bâtiments - eau</t>
  </si>
  <si>
    <t>Bâtiments - déchets</t>
  </si>
  <si>
    <t>Bâtiments - mobilité quotidienne</t>
  </si>
  <si>
    <t>Espaces extérieurs - voiries et parking publics</t>
  </si>
  <si>
    <t>Espaces extérieurs - parkings infrastructures</t>
  </si>
  <si>
    <t>Espaces extérieurs - chantier</t>
  </si>
  <si>
    <t>Espaces extérieurs - éclairage public</t>
  </si>
  <si>
    <t xml:space="preserve">Espaces extérieurs - déchets </t>
  </si>
  <si>
    <t>Espaces extérieurs - arrosage</t>
  </si>
  <si>
    <t>Levier 5</t>
  </si>
  <si>
    <t>Levier 6</t>
  </si>
  <si>
    <t>Levier 7</t>
  </si>
  <si>
    <t>Gain QuantiGES</t>
  </si>
  <si>
    <t>Espaces extérieurs - changement d'usage des sols</t>
  </si>
  <si>
    <t>ou[kgCO2e/hab.an] si empreinte habitant</t>
  </si>
  <si>
    <t>[tCO2e/hab/an]</t>
  </si>
  <si>
    <t>[kgCO2e/usager eq.an]</t>
  </si>
  <si>
    <t>CONTRIBUTEUR</t>
  </si>
  <si>
    <t>Objectif BBCA</t>
  </si>
  <si>
    <t>Conception</t>
  </si>
  <si>
    <t> Spécifications</t>
  </si>
  <si>
    <t>Aménageur</t>
  </si>
  <si>
    <t>Aménageur + Promoteur</t>
  </si>
  <si>
    <t>Eligibilité</t>
  </si>
  <si>
    <t>Preuves</t>
  </si>
  <si>
    <t>Programme</t>
  </si>
  <si>
    <t>Prescriptions de labélisation BBCA</t>
  </si>
  <si>
    <t>Label BBCA des bâtiments labélisés</t>
  </si>
  <si>
    <t>Transversal</t>
  </si>
  <si>
    <t>Calculs</t>
  </si>
  <si>
    <t>Fiche candidat
Calcul d'IcQ_Aménagement ou de l'Empreinte Habitant sur 3 scénarios</t>
  </si>
  <si>
    <t>Fiches candidat
Accès au calcul UrbanPrint ou détail des calculs si méthode alternative</t>
  </si>
  <si>
    <t>Plan programme provisoire
Etude d'impact
Comptes-rendus et photos de la concertation</t>
  </si>
  <si>
    <t>Plan guide ou document équivalent
Etude d'impact et études techniques
Si leviers innovants : Fiche QuantiGES</t>
  </si>
  <si>
    <t>Plan masse
Documents prescriptifs
Si leviers innovants : Fiche QuantiGES</t>
  </si>
  <si>
    <t>Plan masse
ACV définitives
Si leviers innovants : Lien de publication des fiches QuantiGES</t>
  </si>
  <si>
    <t>Energie </t>
  </si>
  <si>
    <r>
      <t xml:space="preserve">Ratios d'impact
</t>
    </r>
    <r>
      <rPr>
        <b/>
        <sz val="10"/>
        <color theme="1"/>
        <rFont val="Calibri Light"/>
        <family val="2"/>
        <scheme val="major"/>
      </rPr>
      <t>OU</t>
    </r>
    <r>
      <rPr>
        <sz val="10"/>
        <color theme="1"/>
        <rFont val="Calibri Light"/>
        <family val="2"/>
        <scheme val="major"/>
      </rPr>
      <t xml:space="preserve">
Méthode détaillée libre</t>
    </r>
  </si>
  <si>
    <r>
      <rPr>
        <b/>
        <sz val="10"/>
        <color theme="1"/>
        <rFont val="Calibri Light"/>
        <family val="2"/>
        <scheme val="major"/>
      </rPr>
      <t>SI</t>
    </r>
    <r>
      <rPr>
        <sz val="10"/>
        <color theme="1"/>
        <rFont val="Calibri Light"/>
        <family val="2"/>
        <scheme val="major"/>
      </rPr>
      <t xml:space="preserve"> performance visée pour l'ensemble des bâtiments est telle qu'Ic_énergie&lt;Ic_énergie,max,RE2020 seuils 2025, méthode libre :
Approche simplifiée : Ratio d'impacts (mis à disposition dans les valeurs par défaut QEC) 
</t>
    </r>
    <r>
      <rPr>
        <b/>
        <sz val="10"/>
        <color theme="1"/>
        <rFont val="Calibri Light"/>
        <family val="2"/>
        <scheme val="major"/>
      </rPr>
      <t>OU</t>
    </r>
    <r>
      <rPr>
        <sz val="10"/>
        <color theme="1"/>
        <rFont val="Calibri Light"/>
        <family val="2"/>
        <scheme val="major"/>
      </rPr>
      <t xml:space="preserve">
Approche détaillée similaire aux exigences de la phase Spécifications
</t>
    </r>
    <r>
      <rPr>
        <b/>
        <sz val="10"/>
        <color theme="1"/>
        <rFont val="Calibri Light"/>
        <family val="2"/>
        <scheme val="major"/>
      </rPr>
      <t>SI</t>
    </r>
    <r>
      <rPr>
        <sz val="10"/>
        <color theme="1"/>
        <rFont val="Calibri Light"/>
        <family val="2"/>
        <scheme val="major"/>
      </rPr>
      <t xml:space="preserve"> la performance visée est plus exigeante (Ic_énergie &gt;Ic_énergie,max,RE2020 seuils 2025 pour certains bâtiments), il faut fournir par une note succincte permettant de justifier le périmètre d’évaluation, la méthode, les hypothèses, les données utilisées, ainsi que la comparaison sur un cas test à UrbanPrint ou tout autre outil validé (moteurs RE2020 ou outil de SED validé par le test ASHRAE)</t>
    </r>
  </si>
  <si>
    <r>
      <t xml:space="preserve">Etude énergétique avec le calcul des besoins (de chaud, de froid, d’éclairage, etc.) de chaque bâtiment (ou de chaque état du bâtiment dans le cas d’un bâtiment existant rénové : état initial + état rénové) 
</t>
    </r>
    <r>
      <rPr>
        <i/>
        <sz val="10"/>
        <color rgb="FF000000"/>
        <rFont val="Calibri Light"/>
      </rPr>
      <t>Spécifications : se fait dynamiquement (au pas de temps horaire) avec un outil (ou une collection d’outils et méthodes) de simulation thermique dynamique sachant répondre au cahier des charges suivant : 
- Prise en compte de la géométrie « 3D » (2D extrudée) pour la solarisation et les masques
- Calcul des besoins horaires de chaud et de froid via une résolution thermique fine 
- Calcul des besoins horaires d’éclairage 
- Calcul des besoins énergétiques horaires en eau chaude sanitaire 
Outils disponibles sur le marché : Pleïades/COMFIE, Powerdis, CitySim, moteurs RE2020 (http://rt-re-batiment.developpement-durable.gouv.fr/logiciels-a619.html) ou outil de SED validé par le test ASHRAE</t>
    </r>
  </si>
  <si>
    <t>Calcul actualisé, précision et justification du différentiel avec la phase précédente</t>
  </si>
  <si>
    <t>Si elle existe, étude de stratégie énergétique à l'échelle quartier et étude de potentiel ENR.</t>
  </si>
  <si>
    <t>Documents prescriptifs (Fiches de lots, Cahier de prescription, Annexes aux PSV/CCCT) avec contrainte(s) sur les performances, émissions ou systèmes (par exemple obligation de raccordement à un réseau de chaleur)</t>
  </si>
  <si>
    <t>Etudes énergétiques de chaque bâtiment si elles existent (RSET)</t>
  </si>
  <si>
    <t>PCE / Bâtiment </t>
  </si>
  <si>
    <r>
      <t xml:space="preserve">Approche simplifiée : Ratio d'impacts (mis à disposition dans les valeurs par défaut QEC) 
</t>
    </r>
    <r>
      <rPr>
        <b/>
        <sz val="10"/>
        <color rgb="FF000000"/>
        <rFont val="Calibri Light"/>
      </rPr>
      <t xml:space="preserve">OU
</t>
    </r>
    <r>
      <rPr>
        <sz val="10"/>
        <color rgb="FF000000"/>
        <rFont val="Calibri Light"/>
      </rPr>
      <t xml:space="preserve">ACV détaillées des bâtiments faisant appel à des données INIES et avec par exemple ACV express du contributeur PCE faisant appel à des macro-composants.
</t>
    </r>
    <r>
      <rPr>
        <i/>
        <sz val="10"/>
        <color rgb="FF000000"/>
        <rFont val="Calibri Light"/>
      </rPr>
      <t>Spécifications sur la présentation des résultats : séparation de l'impact des parkings, présentation des résultats par lots tels que définis par la RE2020 (http://rt-re-batiment.developpement-durable.gouv.fr/logiciels-a619.html)
Spécifications sur les données d'entrées : quantité de produits par sous-lots et id des données INIES. Formats acceptés : excel, rsee, json.</t>
    </r>
  </si>
  <si>
    <r>
      <rPr>
        <sz val="10"/>
        <color rgb="FF000000"/>
        <rFont val="Calibri Light"/>
      </rPr>
      <t xml:space="preserve">Documents prescriptifs (Fiches de lots, Cahier de prescription, Annexes aux PSV/CCCT) avec contrainte(s) sur les performances ou émissions.
</t>
    </r>
    <r>
      <rPr>
        <i/>
        <sz val="10"/>
        <rFont val="Calibri Light"/>
        <family val="2"/>
      </rPr>
      <t>Spécifications : 
- Suggestion : mettre en place un Cahier de Prescription Carbone ou intégrer un volet carbone au CPAUPET
- la partie carbone des documents doit être prescriptive et intégré ou annexé aux PSV/CCCT
- la partie carbone des documents doit contenir des valeurs ou référence à des labels ou normes performanciels (ex : BBCA, RE2020), qui permettent de justifier que l'objectif quartier sera bien atteint, en cohérence avec les calculs présentés</t>
    </r>
  </si>
  <si>
    <t>ACV définitive bâtiments neufs (RSEE RE2020, E+C-) et rénovés (si labellisés BBCA rénovation)</t>
  </si>
  <si>
    <t>PCE / Espaces ext. </t>
  </si>
  <si>
    <r>
      <t xml:space="preserve">Approche simplifiée : Ratio d'impacts (valeurs par défaut de la méthode QEC)
</t>
    </r>
    <r>
      <rPr>
        <b/>
        <sz val="10"/>
        <color rgb="FF000000"/>
        <rFont val="Calibri Light"/>
      </rPr>
      <t xml:space="preserve">OU
</t>
    </r>
    <r>
      <rPr>
        <sz val="10"/>
        <color rgb="FF000000"/>
        <rFont val="Calibri Light"/>
      </rPr>
      <t>ACV détaillées des espaces extérieurs avec par exemple ACV express du contributeur PCE faisant appel à des macro-composants.</t>
    </r>
  </si>
  <si>
    <t>Cahier de prescription ou DCE avec contrainte(s) sur les performances ou émissions.</t>
  </si>
  <si>
    <t>ACV définitives. 
Facture sur les 10 produits les plus impactants</t>
  </si>
  <si>
    <t>Changement d’usage des sols</t>
  </si>
  <si>
    <r>
      <rPr>
        <sz val="10"/>
        <color rgb="FF000000"/>
        <rFont val="Calibri Light"/>
      </rPr>
      <t xml:space="preserve">Approche détaillée : modèle ALDO ADEME (https://www.territoires-climat.ademe.fr/aldo).
Application selon Quartier Energie Carbone
</t>
    </r>
    <r>
      <rPr>
        <i/>
        <sz val="10"/>
        <color rgb="FF000000"/>
        <rFont val="Calibri Light"/>
      </rPr>
      <t>Spécifications sur les données d'entrée et résultats : Surfaces par affectation avant et après projet</t>
    </r>
    <r>
      <rPr>
        <sz val="10"/>
        <color rgb="FF4472C4"/>
        <rFont val="Calibri Light"/>
      </rPr>
      <t xml:space="preserve"> </t>
    </r>
  </si>
  <si>
    <t>Plan masse</t>
  </si>
  <si>
    <t>Plan masse et plan des espaces publics</t>
  </si>
  <si>
    <t>Mobilité </t>
  </si>
  <si>
    <r>
      <rPr>
        <sz val="10"/>
        <color rgb="FF000000"/>
        <rFont val="Calibri Light"/>
      </rPr>
      <t xml:space="preserve">Approche simplifiée via Urban Print ou Mobility (https://gitlab.com/elioth/mobility)
</t>
    </r>
    <r>
      <rPr>
        <b/>
        <sz val="10"/>
        <color rgb="FF000000"/>
        <rFont val="Calibri Light"/>
      </rPr>
      <t xml:space="preserve">OU
</t>
    </r>
    <r>
      <rPr>
        <sz val="10"/>
        <color rgb="FF000000"/>
        <rFont val="Calibri Light"/>
      </rPr>
      <t xml:space="preserve">Approche alternative : Etude mobilité et utilisation des facteurs d'émission  issus de la Base carbone
</t>
    </r>
    <r>
      <rPr>
        <i/>
        <sz val="10"/>
        <rFont val="Calibri Light"/>
        <family val="2"/>
      </rPr>
      <t>Spécifications de périmètre pour l'approche alternative : mobilité quotidienne de tous les usagers (habitants + travailleurs), mobilité longue distance des habitants 
Résultats attendus : km parcourus/an par mode et par motif de déplacement des usagers du quartiers (habitants + travailleurs dans Ic_Aménagement ; habitants dans l'empreinte ; visiteurs toujours exclus)</t>
    </r>
  </si>
  <si>
    <t>Eaux </t>
  </si>
  <si>
    <r>
      <t xml:space="preserve">Approche détaillée avec UrbanPrint 
</t>
    </r>
    <r>
      <rPr>
        <b/>
        <sz val="10"/>
        <color rgb="FF000000"/>
        <rFont val="Calibri Light"/>
      </rPr>
      <t xml:space="preserve">OU
</t>
    </r>
    <r>
      <rPr>
        <sz val="10"/>
        <color rgb="FF000000"/>
        <rFont val="Calibri Light"/>
      </rPr>
      <t xml:space="preserve">Approche simplifiée construite à partir des valeurs par défaut de la méthode QEC 
</t>
    </r>
    <r>
      <rPr>
        <b/>
        <sz val="10"/>
        <color rgb="FF000000"/>
        <rFont val="Calibri Light"/>
      </rPr>
      <t xml:space="preserve">OU
</t>
    </r>
    <r>
      <rPr>
        <sz val="10"/>
        <color rgb="FF000000"/>
        <rFont val="Calibri Light"/>
      </rPr>
      <t>La calculette eau de E+C-  ou RBR (quand elle sera disponible)</t>
    </r>
  </si>
  <si>
    <t>Documents prescriptifs (Fiches de lots, Cahier de prescription, Annexes aux PSV/CCCT) avec contrainte sur la récupération des eaux de pluie</t>
  </si>
  <si>
    <t>Déchets </t>
  </si>
  <si>
    <r>
      <t xml:space="preserve">Approche simplifiée construite à partir des valeurs par défaut  fournies par la méthode QEC 
</t>
    </r>
    <r>
      <rPr>
        <b/>
        <sz val="10"/>
        <color rgb="FF000000"/>
        <rFont val="Calibri Light"/>
        <family val="2"/>
      </rPr>
      <t>OU</t>
    </r>
    <r>
      <rPr>
        <sz val="10"/>
        <color rgb="FF000000"/>
        <rFont val="Calibri Light"/>
        <family val="2"/>
      </rPr>
      <t xml:space="preserve">
Approche détaillée avec UrbanPrint</t>
    </r>
  </si>
  <si>
    <t>Documents prescriptifs (Fiches de lots, Cahier de prescription, Annexes aux PSV/CCCT) avec composteurs si prévus</t>
  </si>
  <si>
    <t>Autres postes de l'empreinte : Bien de consommation, services, alimentation</t>
  </si>
  <si>
    <r>
      <rPr>
        <sz val="10"/>
        <color rgb="FF000000"/>
        <rFont val="Calibri Light"/>
      </rPr>
      <t xml:space="preserve">Approche détaillée par modèle Tableau Entrée Sortie (https://gitlab.com/elioth/input_output)
</t>
    </r>
    <r>
      <rPr>
        <i/>
        <sz val="10"/>
        <color rgb="FF000000"/>
        <rFont val="Calibri Light"/>
      </rPr>
      <t>Résultats attendus : Moyenne des empreintes habitant par poste (Logement, Mobilité, Alimentation, Bien et Services)</t>
    </r>
  </si>
  <si>
    <t>gain reporté automatiquement dans les résultats (J5 à J40)</t>
  </si>
  <si>
    <t>Réalisation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</si>
</sst>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 _€_-;\-* #,##0\ _€_-;_-* &quot;-&quot;??\ _€_-;_-@_-"/>
  </numFmts>
  <fonts count="62">
    <font>
      <sz val="11"/>
      <color theme="1"/>
      <name val="Calibri Light"/>
      <family val="2"/>
      <scheme val="minor"/>
    </font>
    <font>
      <b/>
      <sz val="11"/>
      <color theme="1"/>
      <name val="Calibri Light"/>
      <family val="2"/>
      <scheme val="minor"/>
    </font>
    <font>
      <sz val="11"/>
      <color theme="0"/>
      <name val="Calibri Light"/>
      <family val="2"/>
      <scheme val="minor"/>
    </font>
    <font>
      <sz val="11"/>
      <color rgb="FF000000"/>
      <name val="Calibri Light"/>
      <family val="2"/>
      <scheme val="minor"/>
    </font>
    <font>
      <b/>
      <sz val="11"/>
      <color rgb="FFF79F17"/>
      <name val="Calibri Light"/>
      <family val="2"/>
      <scheme val="minor"/>
    </font>
    <font>
      <b/>
      <sz val="11"/>
      <color rgb="FFFED103"/>
      <name val="Calibri Light"/>
      <family val="2"/>
      <scheme val="minor"/>
    </font>
    <font>
      <b/>
      <sz val="11"/>
      <color rgb="FFF44A1D"/>
      <name val="Calibri Light"/>
      <family val="2"/>
      <scheme val="minor"/>
    </font>
    <font>
      <b/>
      <sz val="11"/>
      <color rgb="FF9857AA"/>
      <name val="Calibri Light"/>
      <family val="2"/>
      <scheme val="minor"/>
    </font>
    <font>
      <b/>
      <sz val="11"/>
      <color rgb="FF124555"/>
      <name val="Calibri Light"/>
      <family val="2"/>
      <scheme val="minor"/>
    </font>
    <font>
      <sz val="11"/>
      <name val="Gill Sans MT"/>
      <family val="2"/>
    </font>
    <font>
      <b/>
      <sz val="11"/>
      <name val="Gill Sans MT"/>
      <family val="2"/>
    </font>
    <font>
      <sz val="9"/>
      <color theme="0" tint="-0.499984740745262"/>
      <name val="Gill Sans MT"/>
      <family val="2"/>
    </font>
    <font>
      <sz val="9"/>
      <name val="Gill Sans MT"/>
      <family val="2"/>
    </font>
    <font>
      <sz val="11"/>
      <name val="Calibri Light"/>
      <family val="2"/>
      <scheme val="minor"/>
    </font>
    <font>
      <sz val="11"/>
      <color theme="1"/>
      <name val="Calibri Light"/>
      <family val="2"/>
      <scheme val="minor"/>
    </font>
    <font>
      <b/>
      <sz val="11"/>
      <color theme="0"/>
      <name val="Calibri Light"/>
      <family val="2"/>
      <scheme val="minor"/>
    </font>
    <font>
      <sz val="10"/>
      <color theme="1"/>
      <name val="Calibri Light"/>
      <family val="2"/>
      <scheme val="minor"/>
    </font>
    <font>
      <sz val="10"/>
      <color theme="1" tint="0.249977111117893"/>
      <name val="Calibri Light"/>
      <family val="2"/>
      <scheme val="minor"/>
    </font>
    <font>
      <b/>
      <sz val="11"/>
      <name val="Calibri Light"/>
      <family val="2"/>
      <scheme val="minor"/>
    </font>
    <font>
      <sz val="10"/>
      <name val="Calibri Light"/>
      <family val="2"/>
      <scheme val="minor"/>
    </font>
    <font>
      <i/>
      <sz val="11"/>
      <color theme="1"/>
      <name val="Calibri Light"/>
      <family val="2"/>
      <scheme val="minor"/>
    </font>
    <font>
      <i/>
      <sz val="11"/>
      <name val="Calibri Light"/>
      <family val="2"/>
      <scheme val="minor"/>
    </font>
    <font>
      <sz val="11"/>
      <color theme="1"/>
      <name val="Calibri Light"/>
      <family val="2"/>
      <scheme val="major"/>
    </font>
    <font>
      <sz val="9"/>
      <color theme="2"/>
      <name val="Calibri Light"/>
      <family val="2"/>
      <scheme val="minor"/>
    </font>
    <font>
      <sz val="11"/>
      <color rgb="FFFF0000"/>
      <name val="Calibri Light"/>
      <family val="2"/>
      <scheme val="minor"/>
    </font>
    <font>
      <sz val="10"/>
      <color rgb="FFFF0000"/>
      <name val="Calibri Light"/>
      <family val="2"/>
      <scheme val="minor"/>
    </font>
    <font>
      <sz val="10"/>
      <color theme="2"/>
      <name val="Calibri Light"/>
      <family val="2"/>
      <scheme val="minor"/>
    </font>
    <font>
      <sz val="11"/>
      <color theme="2"/>
      <name val="Calibri Light"/>
      <family val="2"/>
      <scheme val="minor"/>
    </font>
    <font>
      <b/>
      <sz val="10"/>
      <color theme="2" tint="-0.249977111117893"/>
      <name val="Calibri Light"/>
      <family val="2"/>
      <scheme val="minor"/>
    </font>
    <font>
      <b/>
      <sz val="11"/>
      <color rgb="FF3DACA7"/>
      <name val="Calibri Light"/>
      <family val="2"/>
      <scheme val="minor"/>
    </font>
    <font>
      <sz val="11"/>
      <color rgb="FF90D8D5"/>
      <name val="Calibri Light"/>
      <family val="2"/>
      <scheme val="minor"/>
    </font>
    <font>
      <sz val="11"/>
      <color rgb="FFFCD9A6"/>
      <name val="Calibri Light"/>
      <family val="2"/>
      <scheme val="minor"/>
    </font>
    <font>
      <sz val="11"/>
      <color rgb="FFFAB09C"/>
      <name val="Calibri Light"/>
      <family val="2"/>
      <scheme val="minor"/>
    </font>
    <font>
      <b/>
      <sz val="11"/>
      <color rgb="FFF47474"/>
      <name val="Calibri Light"/>
      <family val="2"/>
      <scheme val="minor"/>
    </font>
    <font>
      <sz val="11"/>
      <color rgb="FFDAC2E0"/>
      <name val="Calibri Light"/>
      <family val="2"/>
      <scheme val="minor"/>
    </font>
    <font>
      <b/>
      <sz val="11"/>
      <color rgb="FFAF7DBD"/>
      <name val="Calibri Light"/>
      <family val="2"/>
      <scheme val="minor"/>
    </font>
    <font>
      <sz val="11"/>
      <color rgb="FFB3E1EF"/>
      <name val="Calibri Light"/>
      <family val="2"/>
      <scheme val="minor"/>
    </font>
    <font>
      <b/>
      <sz val="14"/>
      <color rgb="FFF47474"/>
      <name val="Calibri Light"/>
      <family val="2"/>
      <scheme val="minor"/>
    </font>
    <font>
      <i/>
      <sz val="11"/>
      <color rgb="FFF47474"/>
      <name val="Calibri Light"/>
      <family val="2"/>
      <scheme val="minor"/>
    </font>
    <font>
      <u/>
      <sz val="11"/>
      <color theme="10"/>
      <name val="Calibri Light"/>
      <family val="2"/>
      <scheme val="minor"/>
    </font>
    <font>
      <sz val="9"/>
      <color indexed="81"/>
      <name val="Tahoma"/>
      <charset val="1"/>
    </font>
    <font>
      <b/>
      <sz val="9"/>
      <color indexed="81"/>
      <name val="Tahoma"/>
      <charset val="1"/>
    </font>
    <font>
      <b/>
      <i/>
      <sz val="11"/>
      <color theme="2"/>
      <name val="Calibri Light"/>
      <family val="2"/>
      <scheme val="minor"/>
    </font>
    <font>
      <i/>
      <sz val="11"/>
      <color theme="2"/>
      <name val="Calibri Light"/>
      <family val="2"/>
      <scheme val="minor"/>
    </font>
    <font>
      <sz val="10"/>
      <color theme="1"/>
      <name val="Antic Slab"/>
    </font>
    <font>
      <b/>
      <sz val="10"/>
      <color theme="1"/>
      <name val="Antic Slab"/>
    </font>
    <font>
      <sz val="10"/>
      <color theme="1"/>
      <name val="Calibri Light"/>
      <family val="2"/>
      <scheme val="major"/>
    </font>
    <font>
      <sz val="10"/>
      <color theme="1"/>
      <name val="Calibri Light"/>
      <family val="2"/>
    </font>
    <font>
      <b/>
      <sz val="10"/>
      <color theme="1"/>
      <name val="Calibri Light"/>
      <family val="2"/>
      <scheme val="major"/>
    </font>
    <font>
      <sz val="10"/>
      <color rgb="FF000000"/>
      <name val="Calibri Light"/>
      <family val="2"/>
    </font>
    <font>
      <i/>
      <sz val="10"/>
      <color rgb="FF000000"/>
      <name val="Calibri Light"/>
    </font>
    <font>
      <sz val="10"/>
      <color theme="1"/>
      <name val="Calibri Light"/>
    </font>
    <font>
      <sz val="10"/>
      <color rgb="FF000000"/>
      <name val="Calibri Light"/>
    </font>
    <font>
      <b/>
      <sz val="10"/>
      <color rgb="FF000000"/>
      <name val="Calibri Light"/>
    </font>
    <font>
      <i/>
      <sz val="10"/>
      <name val="Calibri Light"/>
      <family val="2"/>
    </font>
    <font>
      <sz val="10"/>
      <name val="Calibri Light"/>
      <family val="2"/>
      <scheme val="major"/>
    </font>
    <font>
      <sz val="10"/>
      <color rgb="FF4472C4"/>
      <name val="Calibri Light"/>
    </font>
    <font>
      <i/>
      <sz val="10"/>
      <color theme="1"/>
      <name val="Calibri Light"/>
      <family val="2"/>
      <scheme val="major"/>
    </font>
    <font>
      <sz val="10"/>
      <color rgb="FFFF0000"/>
      <name val="Calibri Light"/>
      <family val="2"/>
      <scheme val="major"/>
    </font>
    <font>
      <b/>
      <sz val="10"/>
      <color rgb="FF000000"/>
      <name val="Calibri Light"/>
      <family val="2"/>
    </font>
    <font>
      <sz val="10"/>
      <color rgb="FF000000"/>
      <name val="Calibri Light"/>
      <family val="2"/>
      <scheme val="major"/>
    </font>
    <font>
      <b/>
      <sz val="24"/>
      <color theme="1"/>
      <name val="Calibri Light"/>
      <family val="2"/>
      <scheme val="minor"/>
    </font>
  </fonts>
  <fills count="2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CD9A6"/>
        <bgColor indexed="64"/>
      </patternFill>
    </fill>
    <fill>
      <patternFill patternType="solid">
        <fgColor rgb="FFFED103"/>
        <bgColor indexed="64"/>
      </patternFill>
    </fill>
    <fill>
      <patternFill patternType="solid">
        <fgColor rgb="FFFFED9F"/>
        <bgColor indexed="64"/>
      </patternFill>
    </fill>
    <fill>
      <patternFill patternType="solid">
        <fgColor rgb="FFFAB09C"/>
        <bgColor indexed="64"/>
      </patternFill>
    </fill>
    <fill>
      <patternFill patternType="solid">
        <fgColor rgb="FF9857AA"/>
        <bgColor indexed="64"/>
      </patternFill>
    </fill>
    <fill>
      <patternFill patternType="solid">
        <fgColor rgb="FFDAC2E0"/>
        <bgColor indexed="64"/>
      </patternFill>
    </fill>
    <fill>
      <patternFill patternType="solid">
        <fgColor rgb="FF124555"/>
        <bgColor indexed="64"/>
      </patternFill>
    </fill>
    <fill>
      <patternFill patternType="solid">
        <fgColor rgb="FFB3E1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rgb="FFF47474"/>
        <bgColor indexed="64"/>
      </patternFill>
    </fill>
    <fill>
      <patternFill patternType="solid">
        <fgColor rgb="FFAF7DBD"/>
        <bgColor indexed="64"/>
      </patternFill>
    </fill>
    <fill>
      <patternFill patternType="solid">
        <fgColor rgb="FF3DACA7"/>
        <bgColor indexed="64"/>
      </patternFill>
    </fill>
    <fill>
      <patternFill patternType="solid">
        <fgColor rgb="FFBBE7E5"/>
        <bgColor indexed="64"/>
      </patternFill>
    </fill>
    <fill>
      <patternFill patternType="solid">
        <fgColor theme="0" tint="-4.9989318521683403E-2"/>
        <bgColor indexed="64"/>
      </patternFill>
    </fill>
    <fill>
      <patternFill patternType="solid">
        <fgColor theme="2" tint="0.59999389629810485"/>
        <bgColor indexed="64"/>
      </patternFill>
    </fill>
    <fill>
      <patternFill patternType="solid">
        <fgColor theme="4" tint="0.89999084444715716"/>
        <bgColor indexed="64"/>
      </patternFill>
    </fill>
    <fill>
      <patternFill patternType="solid">
        <fgColor rgb="FFF2F2F2"/>
        <bgColor indexed="64"/>
      </patternFill>
    </fill>
  </fills>
  <borders count="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top style="medium">
        <color indexed="64"/>
      </top>
      <bottom/>
      <diagonal/>
    </border>
    <border>
      <left style="thin">
        <color rgb="FF000000"/>
      </left>
      <right style="thin">
        <color rgb="FF000000"/>
      </right>
      <top style="medium">
        <color indexed="64"/>
      </top>
      <bottom style="thin">
        <color rgb="FF000000"/>
      </bottom>
      <diagonal/>
    </border>
    <border>
      <left/>
      <right style="medium">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indexed="64"/>
      </right>
      <top style="thin">
        <color rgb="FF000000"/>
      </top>
      <bottom/>
      <diagonal/>
    </border>
    <border>
      <left style="thin">
        <color rgb="FF000000"/>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3">
    <xf numFmtId="0" fontId="0" fillId="0" borderId="0"/>
    <xf numFmtId="164" fontId="14" fillId="0" borderId="0" applyFont="0" applyFill="0" applyBorder="0" applyAlignment="0" applyProtection="0"/>
    <xf numFmtId="0" fontId="39" fillId="0" borderId="0" applyNumberFormat="0" applyFill="0" applyBorder="0" applyAlignment="0" applyProtection="0"/>
  </cellStyleXfs>
  <cellXfs count="206">
    <xf numFmtId="0" fontId="0" fillId="0" borderId="0" xfId="0"/>
    <xf numFmtId="0" fontId="0" fillId="2" borderId="0" xfId="0" applyFill="1"/>
    <xf numFmtId="0" fontId="3" fillId="3" borderId="0" xfId="0" applyFont="1" applyFill="1"/>
    <xf numFmtId="0" fontId="1" fillId="2" borderId="0" xfId="0" applyFont="1" applyFill="1"/>
    <xf numFmtId="0" fontId="1" fillId="2" borderId="0" xfId="0" applyFont="1" applyFill="1" applyAlignment="1">
      <alignment horizontal="center"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xf numFmtId="0" fontId="10" fillId="2" borderId="0" xfId="0" applyFont="1" applyFill="1" applyAlignment="1">
      <alignment horizontal="left" vertical="center"/>
    </xf>
    <xf numFmtId="0" fontId="9" fillId="13" borderId="0" xfId="0" applyFont="1" applyFill="1"/>
    <xf numFmtId="0" fontId="9" fillId="13" borderId="0" xfId="0" applyFont="1" applyFill="1" applyAlignment="1">
      <alignment horizontal="center"/>
    </xf>
    <xf numFmtId="0" fontId="9" fillId="3" borderId="0" xfId="0" applyFont="1" applyFill="1"/>
    <xf numFmtId="0" fontId="9" fillId="3" borderId="0" xfId="0" applyFont="1" applyFill="1" applyAlignment="1">
      <alignment horizontal="center"/>
    </xf>
    <xf numFmtId="0" fontId="11" fillId="2" borderId="0" xfId="0" applyFont="1" applyFill="1"/>
    <xf numFmtId="0" fontId="12" fillId="13" borderId="0" xfId="0" applyFont="1" applyFill="1"/>
    <xf numFmtId="0" fontId="12" fillId="3" borderId="0" xfId="0" applyFont="1" applyFill="1"/>
    <xf numFmtId="0" fontId="1" fillId="2" borderId="1" xfId="0" applyFont="1" applyFill="1" applyBorder="1"/>
    <xf numFmtId="0" fontId="1" fillId="2" borderId="3" xfId="0" applyFont="1" applyFill="1" applyBorder="1"/>
    <xf numFmtId="0" fontId="1" fillId="2" borderId="5" xfId="0" applyFont="1" applyFill="1" applyBorder="1"/>
    <xf numFmtId="0" fontId="17" fillId="2" borderId="0" xfId="0" applyFont="1" applyFill="1"/>
    <xf numFmtId="166" fontId="18" fillId="9" borderId="7" xfId="1" applyNumberFormat="1" applyFont="1" applyFill="1" applyBorder="1"/>
    <xf numFmtId="166" fontId="0" fillId="8" borderId="0" xfId="1" applyNumberFormat="1" applyFont="1" applyFill="1"/>
    <xf numFmtId="164" fontId="15" fillId="11" borderId="7" xfId="1" applyFont="1" applyFill="1" applyBorder="1"/>
    <xf numFmtId="166" fontId="0" fillId="10" borderId="0" xfId="1" applyNumberFormat="1" applyFont="1" applyFill="1"/>
    <xf numFmtId="0" fontId="0" fillId="12" borderId="2" xfId="0" applyFill="1" applyBorder="1" applyAlignment="1">
      <alignment horizontal="left"/>
    </xf>
    <xf numFmtId="0" fontId="0" fillId="12" borderId="4" xfId="0" applyFill="1" applyBorder="1" applyAlignment="1">
      <alignment horizontal="left"/>
    </xf>
    <xf numFmtId="0" fontId="0" fillId="12" borderId="6" xfId="0" applyFill="1" applyBorder="1" applyAlignment="1">
      <alignment horizontal="left"/>
    </xf>
    <xf numFmtId="0" fontId="20" fillId="2" borderId="0" xfId="0" applyFont="1" applyFill="1"/>
    <xf numFmtId="0" fontId="20" fillId="7" borderId="0" xfId="0" applyFont="1" applyFill="1"/>
    <xf numFmtId="0" fontId="20" fillId="5" borderId="0" xfId="0" applyFont="1" applyFill="1"/>
    <xf numFmtId="0" fontId="20" fillId="8" borderId="0" xfId="0" applyFont="1" applyFill="1"/>
    <xf numFmtId="0" fontId="21" fillId="10" borderId="0" xfId="0" applyFont="1" applyFill="1"/>
    <xf numFmtId="0" fontId="20" fillId="12" borderId="0" xfId="0" applyFont="1" applyFill="1"/>
    <xf numFmtId="0" fontId="0" fillId="2" borderId="0" xfId="0" applyFill="1" applyAlignment="1">
      <alignment wrapText="1"/>
    </xf>
    <xf numFmtId="0" fontId="1" fillId="2" borderId="0" xfId="0" applyFont="1" applyFill="1" applyAlignment="1">
      <alignment horizontal="center" vertical="center" wrapText="1"/>
    </xf>
    <xf numFmtId="164" fontId="22" fillId="12" borderId="0" xfId="1" applyFont="1" applyFill="1" applyBorder="1" applyAlignment="1">
      <alignment horizontal="center" vertical="center"/>
    </xf>
    <xf numFmtId="2" fontId="0" fillId="5" borderId="0" xfId="0" applyNumberFormat="1" applyFill="1" applyAlignment="1">
      <alignment horizontal="center" vertical="center"/>
    </xf>
    <xf numFmtId="2" fontId="0" fillId="8" borderId="0" xfId="0" applyNumberFormat="1" applyFill="1" applyAlignment="1">
      <alignment horizontal="center" vertical="center"/>
    </xf>
    <xf numFmtId="2" fontId="2" fillId="11" borderId="0" xfId="0" applyNumberFormat="1" applyFont="1" applyFill="1" applyAlignment="1">
      <alignment horizontal="center" vertical="center"/>
    </xf>
    <xf numFmtId="2" fontId="0" fillId="2" borderId="0" xfId="0" applyNumberFormat="1" applyFill="1" applyAlignment="1">
      <alignment horizontal="center" vertical="center"/>
    </xf>
    <xf numFmtId="2" fontId="13" fillId="10" borderId="0" xfId="0" applyNumberFormat="1" applyFont="1" applyFill="1" applyAlignment="1">
      <alignment horizontal="center" vertical="center"/>
    </xf>
    <xf numFmtId="2" fontId="0" fillId="12" borderId="0" xfId="0" applyNumberFormat="1" applyFill="1" applyAlignment="1">
      <alignment horizontal="center" vertical="center"/>
    </xf>
    <xf numFmtId="9" fontId="1" fillId="2" borderId="7" xfId="0" applyNumberFormat="1" applyFont="1" applyFill="1" applyBorder="1"/>
    <xf numFmtId="165" fontId="20" fillId="7" borderId="0" xfId="0" applyNumberFormat="1" applyFont="1" applyFill="1"/>
    <xf numFmtId="165" fontId="20" fillId="5" borderId="0" xfId="0" applyNumberFormat="1" applyFont="1" applyFill="1"/>
    <xf numFmtId="165" fontId="20" fillId="8" borderId="0" xfId="0" applyNumberFormat="1" applyFont="1" applyFill="1"/>
    <xf numFmtId="165" fontId="21" fillId="10" borderId="0" xfId="0" applyNumberFormat="1" applyFont="1" applyFill="1"/>
    <xf numFmtId="165" fontId="20" fillId="12" borderId="0" xfId="0" applyNumberFormat="1" applyFont="1" applyFill="1"/>
    <xf numFmtId="0" fontId="0" fillId="2" borderId="0" xfId="0" applyFill="1" applyAlignment="1">
      <alignment horizontal="left" vertical="top"/>
    </xf>
    <xf numFmtId="0" fontId="0" fillId="4" borderId="0" xfId="0" applyFill="1" applyAlignment="1">
      <alignment horizontal="center" vertical="center"/>
    </xf>
    <xf numFmtId="0" fontId="23" fillId="2" borderId="0" xfId="0" applyFont="1" applyFill="1" applyAlignment="1">
      <alignment horizontal="center" vertical="center" wrapText="1"/>
    </xf>
    <xf numFmtId="0" fontId="1" fillId="2" borderId="0" xfId="0" applyFont="1" applyFill="1" applyAlignment="1">
      <alignment horizontal="left" vertical="center" wrapText="1"/>
    </xf>
    <xf numFmtId="166" fontId="0" fillId="5" borderId="0" xfId="1" applyNumberFormat="1" applyFont="1" applyFill="1"/>
    <xf numFmtId="0" fontId="0" fillId="14" borderId="0" xfId="0" applyFill="1"/>
    <xf numFmtId="0" fontId="1" fillId="2" borderId="0" xfId="0" applyFont="1" applyFill="1" applyAlignment="1">
      <alignment horizontal="right"/>
    </xf>
    <xf numFmtId="0" fontId="24" fillId="2" borderId="0" xfId="0" applyFont="1" applyFill="1"/>
    <xf numFmtId="1" fontId="0" fillId="6" borderId="0" xfId="0" applyNumberFormat="1" applyFill="1" applyAlignment="1">
      <alignment horizontal="center" vertical="center"/>
    </xf>
    <xf numFmtId="1" fontId="0" fillId="7" borderId="0" xfId="0" applyNumberFormat="1" applyFill="1" applyAlignment="1">
      <alignment horizontal="center" vertical="center"/>
    </xf>
    <xf numFmtId="1" fontId="22" fillId="7" borderId="0" xfId="1" applyNumberFormat="1" applyFont="1" applyFill="1" applyBorder="1" applyAlignment="1">
      <alignment horizontal="center" vertical="center"/>
    </xf>
    <xf numFmtId="1" fontId="0" fillId="5" borderId="0" xfId="0" applyNumberFormat="1" applyFill="1" applyAlignment="1">
      <alignment horizontal="center" vertical="center"/>
    </xf>
    <xf numFmtId="1" fontId="22" fillId="5" borderId="0" xfId="1" applyNumberFormat="1" applyFont="1" applyFill="1" applyBorder="1" applyAlignment="1">
      <alignment horizontal="center" vertical="center"/>
    </xf>
    <xf numFmtId="1" fontId="0" fillId="8" borderId="0" xfId="0" applyNumberFormat="1" applyFill="1" applyAlignment="1">
      <alignment horizontal="center" vertical="center"/>
    </xf>
    <xf numFmtId="1" fontId="22" fillId="8" borderId="0" xfId="1" applyNumberFormat="1" applyFont="1" applyFill="1" applyBorder="1" applyAlignment="1">
      <alignment horizontal="center" vertical="center"/>
    </xf>
    <xf numFmtId="1" fontId="13" fillId="10" borderId="0" xfId="0" applyNumberFormat="1" applyFont="1" applyFill="1" applyAlignment="1">
      <alignment horizontal="center" vertical="center"/>
    </xf>
    <xf numFmtId="1" fontId="22" fillId="10" borderId="0" xfId="1" applyNumberFormat="1" applyFont="1" applyFill="1" applyBorder="1" applyAlignment="1">
      <alignment horizontal="center" vertical="center"/>
    </xf>
    <xf numFmtId="0" fontId="0" fillId="2" borderId="0" xfId="0" applyFill="1" applyAlignment="1">
      <alignment horizontal="center" vertical="center" wrapText="1"/>
    </xf>
    <xf numFmtId="166" fontId="0" fillId="15" borderId="0" xfId="1" applyNumberFormat="1" applyFont="1" applyFill="1"/>
    <xf numFmtId="166" fontId="18" fillId="16" borderId="7" xfId="1" applyNumberFormat="1" applyFont="1" applyFill="1" applyBorder="1"/>
    <xf numFmtId="166" fontId="0" fillId="2" borderId="0" xfId="1" applyNumberFormat="1" applyFont="1" applyFill="1" applyBorder="1"/>
    <xf numFmtId="166" fontId="16" fillId="5" borderId="0" xfId="1" applyNumberFormat="1" applyFont="1" applyFill="1"/>
    <xf numFmtId="166" fontId="16" fillId="5" borderId="8" xfId="1" applyNumberFormat="1" applyFont="1" applyFill="1" applyBorder="1"/>
    <xf numFmtId="166" fontId="16" fillId="5" borderId="9" xfId="1" applyNumberFormat="1" applyFont="1" applyFill="1" applyBorder="1"/>
    <xf numFmtId="166" fontId="16" fillId="5" borderId="10" xfId="1" applyNumberFormat="1" applyFont="1" applyFill="1" applyBorder="1"/>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26" fillId="2" borderId="0" xfId="0" applyFont="1" applyFill="1" applyAlignment="1">
      <alignment horizontal="center" vertical="center" wrapText="1"/>
    </xf>
    <xf numFmtId="0" fontId="27" fillId="2" borderId="0" xfId="0" applyFont="1" applyFill="1" applyAlignment="1">
      <alignment horizontal="center" vertical="center"/>
    </xf>
    <xf numFmtId="0" fontId="27" fillId="5" borderId="0" xfId="0" applyFont="1" applyFill="1"/>
    <xf numFmtId="0" fontId="27" fillId="8" borderId="0" xfId="0" applyFont="1" applyFill="1"/>
    <xf numFmtId="0" fontId="27" fillId="10" borderId="0" xfId="0" applyFont="1" applyFill="1"/>
    <xf numFmtId="0" fontId="19" fillId="2" borderId="0" xfId="0" applyFont="1" applyFill="1" applyAlignment="1">
      <alignment horizontal="center" vertical="center" wrapText="1"/>
    </xf>
    <xf numFmtId="166" fontId="0" fillId="19" borderId="0" xfId="1" applyNumberFormat="1" applyFont="1" applyFill="1"/>
    <xf numFmtId="166" fontId="16" fillId="19" borderId="0" xfId="1" applyNumberFormat="1" applyFont="1" applyFill="1"/>
    <xf numFmtId="0" fontId="27" fillId="19" borderId="0" xfId="0" applyFont="1" applyFill="1"/>
    <xf numFmtId="166" fontId="16" fillId="19" borderId="8" xfId="1" applyNumberFormat="1" applyFont="1" applyFill="1" applyBorder="1"/>
    <xf numFmtId="166" fontId="16" fillId="19" borderId="9" xfId="1" applyNumberFormat="1" applyFont="1" applyFill="1" applyBorder="1"/>
    <xf numFmtId="166" fontId="16" fillId="19" borderId="10" xfId="1" applyNumberFormat="1" applyFont="1" applyFill="1" applyBorder="1"/>
    <xf numFmtId="166" fontId="18" fillId="18" borderId="7" xfId="1" applyNumberFormat="1" applyFont="1" applyFill="1" applyBorder="1"/>
    <xf numFmtId="166" fontId="1" fillId="18" borderId="7" xfId="1" applyNumberFormat="1" applyFont="1" applyFill="1" applyBorder="1"/>
    <xf numFmtId="166" fontId="1" fillId="6" borderId="7" xfId="1" applyNumberFormat="1" applyFont="1" applyFill="1" applyBorder="1"/>
    <xf numFmtId="164" fontId="0" fillId="12" borderId="0" xfId="1" applyFont="1" applyFill="1" applyAlignment="1">
      <alignment horizontal="center" vertical="center"/>
    </xf>
    <xf numFmtId="0" fontId="0" fillId="20" borderId="0" xfId="0" applyFill="1"/>
    <xf numFmtId="166" fontId="0" fillId="20" borderId="0" xfId="1" applyNumberFormat="1" applyFont="1" applyFill="1"/>
    <xf numFmtId="166" fontId="0" fillId="20" borderId="0" xfId="0" applyNumberFormat="1" applyFill="1"/>
    <xf numFmtId="0" fontId="28" fillId="2" borderId="0" xfId="0" applyFont="1" applyFill="1" applyAlignment="1">
      <alignment horizontal="left" vertical="center" wrapText="1"/>
    </xf>
    <xf numFmtId="0" fontId="29" fillId="2" borderId="0" xfId="0" applyFont="1" applyFill="1"/>
    <xf numFmtId="1" fontId="0" fillId="18" borderId="0" xfId="0" applyNumberFormat="1" applyFill="1" applyAlignment="1">
      <alignment horizontal="center" vertical="center"/>
    </xf>
    <xf numFmtId="2" fontId="0" fillId="19" borderId="0" xfId="0" applyNumberFormat="1" applyFill="1" applyAlignment="1">
      <alignment horizontal="center" vertical="center"/>
    </xf>
    <xf numFmtId="0" fontId="30" fillId="2" borderId="0" xfId="0" applyFont="1" applyFill="1" applyAlignment="1">
      <alignment horizontal="right"/>
    </xf>
    <xf numFmtId="0" fontId="31" fillId="2" borderId="0" xfId="0" applyFont="1" applyFill="1" applyAlignment="1">
      <alignment horizontal="right"/>
    </xf>
    <xf numFmtId="0" fontId="32" fillId="2" borderId="0" xfId="0" applyFont="1" applyFill="1" applyAlignment="1">
      <alignment horizontal="right"/>
    </xf>
    <xf numFmtId="0" fontId="33" fillId="2" borderId="0" xfId="0" applyFont="1" applyFill="1"/>
    <xf numFmtId="1" fontId="0" fillId="16" borderId="0" xfId="0" applyNumberFormat="1" applyFill="1" applyAlignment="1">
      <alignment horizontal="center" vertical="center"/>
    </xf>
    <xf numFmtId="0" fontId="34" fillId="2" borderId="0" xfId="0" applyFont="1" applyFill="1" applyAlignment="1">
      <alignment horizontal="right"/>
    </xf>
    <xf numFmtId="1" fontId="0" fillId="17" borderId="0" xfId="0" applyNumberFormat="1" applyFill="1" applyAlignment="1">
      <alignment horizontal="center" vertical="center"/>
    </xf>
    <xf numFmtId="0" fontId="35" fillId="2" borderId="0" xfId="0" applyFont="1" applyFill="1"/>
    <xf numFmtId="0" fontId="36" fillId="2" borderId="0" xfId="0" applyFont="1" applyFill="1" applyAlignment="1">
      <alignment horizontal="right"/>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vertical="center" textRotation="90"/>
    </xf>
    <xf numFmtId="2" fontId="0" fillId="12" borderId="0" xfId="1" applyNumberFormat="1" applyFont="1" applyFill="1" applyAlignment="1">
      <alignment horizontal="center" vertical="center"/>
    </xf>
    <xf numFmtId="0" fontId="37" fillId="2" borderId="0" xfId="0" applyFont="1" applyFill="1" applyAlignment="1">
      <alignment horizontal="left" vertical="center"/>
    </xf>
    <xf numFmtId="0" fontId="38" fillId="2" borderId="0" xfId="0" applyFont="1" applyFill="1"/>
    <xf numFmtId="0" fontId="39" fillId="2" borderId="0" xfId="2" applyFill="1"/>
    <xf numFmtId="164" fontId="1" fillId="21" borderId="10" xfId="1" applyFont="1" applyFill="1" applyBorder="1"/>
    <xf numFmtId="0" fontId="24" fillId="2" borderId="0" xfId="0" quotePrefix="1" applyFont="1" applyFill="1"/>
    <xf numFmtId="0" fontId="0" fillId="4" borderId="0" xfId="0" applyFill="1" applyAlignment="1">
      <alignment horizontal="center" vertical="center" wrapText="1"/>
    </xf>
    <xf numFmtId="164" fontId="1" fillId="21" borderId="8" xfId="1" applyFont="1" applyFill="1" applyBorder="1"/>
    <xf numFmtId="164" fontId="1" fillId="21" borderId="9" xfId="1" applyFont="1" applyFill="1" applyBorder="1"/>
    <xf numFmtId="0" fontId="0" fillId="4" borderId="0" xfId="0" applyFill="1"/>
    <xf numFmtId="166" fontId="0" fillId="4" borderId="0" xfId="1" applyNumberFormat="1" applyFont="1" applyFill="1"/>
    <xf numFmtId="166" fontId="0" fillId="4" borderId="0" xfId="0" applyNumberFormat="1" applyFill="1"/>
    <xf numFmtId="166" fontId="0" fillId="4" borderId="8" xfId="1" applyNumberFormat="1" applyFont="1" applyFill="1" applyBorder="1"/>
    <xf numFmtId="166" fontId="0" fillId="4" borderId="9" xfId="1" applyNumberFormat="1" applyFont="1" applyFill="1" applyBorder="1"/>
    <xf numFmtId="166" fontId="0" fillId="4" borderId="10" xfId="1" applyNumberFormat="1" applyFont="1" applyFill="1" applyBorder="1"/>
    <xf numFmtId="0" fontId="0" fillId="2" borderId="0" xfId="0" applyFill="1" applyAlignment="1">
      <alignment horizontal="left"/>
    </xf>
    <xf numFmtId="0" fontId="24" fillId="0" borderId="0" xfId="0" applyFont="1"/>
    <xf numFmtId="0" fontId="0" fillId="22" borderId="0" xfId="0" applyFill="1"/>
    <xf numFmtId="0" fontId="27" fillId="2" borderId="0" xfId="0" applyFont="1" applyFill="1" applyAlignment="1">
      <alignment horizontal="right"/>
    </xf>
    <xf numFmtId="0" fontId="42" fillId="2" borderId="0" xfId="0" applyFont="1" applyFill="1"/>
    <xf numFmtId="0" fontId="43" fillId="2" borderId="0" xfId="0" applyFont="1" applyFill="1"/>
    <xf numFmtId="0" fontId="21" fillId="15" borderId="0" xfId="0" applyFont="1" applyFill="1"/>
    <xf numFmtId="166" fontId="21" fillId="15" borderId="0" xfId="0" applyNumberFormat="1" applyFont="1" applyFill="1"/>
    <xf numFmtId="0" fontId="44" fillId="0" borderId="0" xfId="0" applyFont="1" applyAlignment="1">
      <alignment horizontal="left" vertical="center"/>
    </xf>
    <xf numFmtId="0" fontId="16" fillId="0" borderId="0" xfId="0" applyFont="1" applyAlignment="1">
      <alignment vertical="center"/>
    </xf>
    <xf numFmtId="0" fontId="16" fillId="0" borderId="0" xfId="0" applyFont="1" applyAlignment="1">
      <alignment vertical="top"/>
    </xf>
    <xf numFmtId="0" fontId="16" fillId="0" borderId="0" xfId="0" applyFont="1"/>
    <xf numFmtId="0" fontId="45" fillId="2" borderId="8" xfId="0" applyFont="1" applyFill="1" applyBorder="1" applyAlignment="1">
      <alignment horizontal="left" vertical="center"/>
    </xf>
    <xf numFmtId="0" fontId="46" fillId="20" borderId="18" xfId="0" applyFont="1" applyFill="1" applyBorder="1" applyAlignment="1">
      <alignment vertical="center"/>
    </xf>
    <xf numFmtId="0" fontId="46" fillId="20" borderId="19" xfId="0" applyFont="1" applyFill="1" applyBorder="1" applyAlignment="1">
      <alignment horizontal="left" vertical="top"/>
    </xf>
    <xf numFmtId="0" fontId="46" fillId="20" borderId="20" xfId="0" applyFont="1" applyFill="1" applyBorder="1" applyAlignment="1">
      <alignment horizontal="left" vertical="top"/>
    </xf>
    <xf numFmtId="0" fontId="46" fillId="20" borderId="21" xfId="0" applyFont="1" applyFill="1" applyBorder="1" applyAlignment="1">
      <alignment horizontal="left" vertical="top"/>
    </xf>
    <xf numFmtId="0" fontId="16" fillId="2" borderId="0" xfId="0" applyFont="1" applyFill="1"/>
    <xf numFmtId="0" fontId="46" fillId="0" borderId="23" xfId="0" applyFont="1" applyBorder="1" applyAlignment="1">
      <alignment vertical="center"/>
    </xf>
    <xf numFmtId="49" fontId="46" fillId="0" borderId="24" xfId="0" applyNumberFormat="1" applyFont="1" applyBorder="1" applyAlignment="1">
      <alignment vertical="top" wrapText="1"/>
    </xf>
    <xf numFmtId="49" fontId="46" fillId="0" borderId="25" xfId="0" applyNumberFormat="1" applyFont="1" applyBorder="1" applyAlignment="1">
      <alignment vertical="top" wrapText="1"/>
    </xf>
    <xf numFmtId="0" fontId="46" fillId="23" borderId="26" xfId="0" applyFont="1" applyFill="1" applyBorder="1" applyAlignment="1">
      <alignment vertical="center"/>
    </xf>
    <xf numFmtId="49" fontId="47" fillId="23" borderId="15" xfId="0" applyNumberFormat="1" applyFont="1" applyFill="1" applyBorder="1" applyAlignment="1">
      <alignment vertical="top" wrapText="1"/>
    </xf>
    <xf numFmtId="0" fontId="46" fillId="23" borderId="27" xfId="0" applyFont="1" applyFill="1" applyBorder="1" applyAlignment="1">
      <alignment vertical="top" wrapText="1"/>
    </xf>
    <xf numFmtId="0" fontId="46" fillId="23" borderId="17" xfId="0" applyFont="1" applyFill="1" applyBorder="1" applyAlignment="1">
      <alignment vertical="top" wrapText="1"/>
    </xf>
    <xf numFmtId="0" fontId="46" fillId="0" borderId="29" xfId="0" applyFont="1" applyBorder="1" applyAlignment="1">
      <alignment vertical="center"/>
    </xf>
    <xf numFmtId="49" fontId="46" fillId="0" borderId="30" xfId="0" applyNumberFormat="1" applyFont="1" applyBorder="1" applyAlignment="1">
      <alignment vertical="top" wrapText="1"/>
    </xf>
    <xf numFmtId="0" fontId="49" fillId="0" borderId="13" xfId="0" applyFont="1" applyBorder="1" applyAlignment="1">
      <alignment vertical="top" wrapText="1"/>
    </xf>
    <xf numFmtId="0" fontId="46" fillId="0" borderId="31" xfId="0" applyFont="1" applyBorder="1" applyAlignment="1">
      <alignment vertical="top" wrapText="1"/>
    </xf>
    <xf numFmtId="0" fontId="46" fillId="23" borderId="33" xfId="0" applyFont="1" applyFill="1" applyBorder="1" applyAlignment="1">
      <alignment vertical="center"/>
    </xf>
    <xf numFmtId="49" fontId="51" fillId="23" borderId="34" xfId="0" applyNumberFormat="1" applyFont="1" applyFill="1" applyBorder="1" applyAlignment="1">
      <alignment vertical="top" wrapText="1"/>
    </xf>
    <xf numFmtId="49" fontId="52" fillId="23" borderId="34" xfId="0" applyNumberFormat="1" applyFont="1" applyFill="1" applyBorder="1" applyAlignment="1">
      <alignment vertical="top" wrapText="1"/>
    </xf>
    <xf numFmtId="0" fontId="46" fillId="23" borderId="35" xfId="0" applyFont="1" applyFill="1" applyBorder="1" applyAlignment="1">
      <alignment vertical="top" wrapText="1"/>
    </xf>
    <xf numFmtId="0" fontId="46" fillId="23" borderId="36" xfId="0" applyFont="1" applyFill="1" applyBorder="1" applyAlignment="1">
      <alignment vertical="top" wrapText="1"/>
    </xf>
    <xf numFmtId="0" fontId="49" fillId="0" borderId="24" xfId="0" applyFont="1" applyBorder="1" applyAlignment="1">
      <alignment vertical="top" wrapText="1"/>
    </xf>
    <xf numFmtId="0" fontId="46" fillId="0" borderId="38" xfId="0" applyFont="1" applyBorder="1" applyAlignment="1">
      <alignment vertical="top" wrapText="1"/>
    </xf>
    <xf numFmtId="0" fontId="46" fillId="0" borderId="39" xfId="0" applyFont="1" applyBorder="1" applyAlignment="1">
      <alignment vertical="top" wrapText="1"/>
    </xf>
    <xf numFmtId="0" fontId="52" fillId="23" borderId="34" xfId="0" applyFont="1" applyFill="1" applyBorder="1" applyAlignment="1">
      <alignment vertical="top" wrapText="1"/>
    </xf>
    <xf numFmtId="0" fontId="47" fillId="23" borderId="35" xfId="0" applyFont="1" applyFill="1" applyBorder="1" applyAlignment="1">
      <alignment vertical="top" wrapText="1"/>
    </xf>
    <xf numFmtId="0" fontId="49" fillId="0" borderId="30" xfId="0" applyFont="1" applyBorder="1" applyAlignment="1">
      <alignment vertical="top" wrapText="1"/>
    </xf>
    <xf numFmtId="0" fontId="46" fillId="0" borderId="13" xfId="0" applyFont="1" applyBorder="1" applyAlignment="1">
      <alignment vertical="top" wrapText="1"/>
    </xf>
    <xf numFmtId="0" fontId="55" fillId="23" borderId="36" xfId="0" applyFont="1" applyFill="1" applyBorder="1" applyAlignment="1">
      <alignment vertical="top" wrapText="1"/>
    </xf>
    <xf numFmtId="0" fontId="47" fillId="0" borderId="30" xfId="0" applyFont="1" applyBorder="1" applyAlignment="1">
      <alignment vertical="top" wrapText="1"/>
    </xf>
    <xf numFmtId="0" fontId="46" fillId="23" borderId="34" xfId="0" applyFont="1" applyFill="1" applyBorder="1" applyAlignment="1">
      <alignment vertical="top" wrapText="1"/>
    </xf>
    <xf numFmtId="0" fontId="57" fillId="23" borderId="33" xfId="0" applyFont="1" applyFill="1" applyBorder="1" applyAlignment="1">
      <alignment vertical="center"/>
    </xf>
    <xf numFmtId="0" fontId="57" fillId="23" borderId="34" xfId="0" applyFont="1" applyFill="1" applyBorder="1" applyAlignment="1">
      <alignment vertical="top" wrapText="1"/>
    </xf>
    <xf numFmtId="0" fontId="57" fillId="23" borderId="35" xfId="0" applyFont="1" applyFill="1" applyBorder="1" applyAlignment="1">
      <alignment vertical="top" wrapText="1"/>
    </xf>
    <xf numFmtId="0" fontId="57" fillId="23" borderId="36" xfId="0" applyFont="1" applyFill="1" applyBorder="1" applyAlignment="1">
      <alignment vertical="top" wrapText="1"/>
    </xf>
    <xf numFmtId="0" fontId="58" fillId="23" borderId="36" xfId="0" applyFont="1" applyFill="1" applyBorder="1" applyAlignment="1">
      <alignment vertical="top" wrapText="1"/>
    </xf>
    <xf numFmtId="0" fontId="60" fillId="0" borderId="31" xfId="0" applyFont="1" applyBorder="1" applyAlignment="1">
      <alignment vertical="top" wrapText="1"/>
    </xf>
    <xf numFmtId="0" fontId="52" fillId="0" borderId="30" xfId="0" applyFont="1" applyBorder="1" applyAlignment="1">
      <alignment vertical="top" wrapText="1"/>
    </xf>
    <xf numFmtId="0" fontId="61" fillId="2" borderId="0" xfId="0" applyFont="1" applyFill="1"/>
    <xf numFmtId="0" fontId="45" fillId="4" borderId="12" xfId="0" applyFont="1" applyFill="1" applyBorder="1" applyAlignment="1">
      <alignment horizontal="center" vertical="top"/>
    </xf>
    <xf numFmtId="0" fontId="45" fillId="4" borderId="13" xfId="0" applyFont="1" applyFill="1" applyBorder="1" applyAlignment="1">
      <alignment horizontal="center" vertical="top"/>
    </xf>
    <xf numFmtId="0" fontId="45" fillId="4" borderId="2" xfId="0" applyFont="1" applyFill="1" applyBorder="1" applyAlignment="1">
      <alignment horizontal="center" vertical="top"/>
    </xf>
    <xf numFmtId="0" fontId="44" fillId="4" borderId="15" xfId="0" applyFont="1" applyFill="1" applyBorder="1" applyAlignment="1">
      <alignment horizontal="center" vertical="top"/>
    </xf>
    <xf numFmtId="0" fontId="44" fillId="4" borderId="16" xfId="0" applyFont="1" applyFill="1" applyBorder="1" applyAlignment="1">
      <alignment horizontal="center" vertical="top"/>
    </xf>
    <xf numFmtId="0" fontId="44" fillId="4" borderId="17" xfId="0" applyFont="1" applyFill="1" applyBorder="1" applyAlignment="1">
      <alignment horizontal="center" vertical="top"/>
    </xf>
    <xf numFmtId="0" fontId="0" fillId="2" borderId="0" xfId="0" applyFill="1" applyAlignment="1">
      <alignment horizontal="left" vertical="top" wrapText="1"/>
    </xf>
    <xf numFmtId="0" fontId="0" fillId="2" borderId="0" xfId="0" applyFill="1" applyAlignment="1">
      <alignment horizontal="left" vertical="top"/>
    </xf>
    <xf numFmtId="0" fontId="45" fillId="0" borderId="28" xfId="0" applyFont="1" applyBorder="1" applyAlignment="1">
      <alignment horizontal="left" vertical="center"/>
    </xf>
    <xf numFmtId="0" fontId="45" fillId="0" borderId="32" xfId="0" applyFont="1" applyBorder="1" applyAlignment="1">
      <alignment horizontal="left" vertical="center"/>
    </xf>
    <xf numFmtId="0" fontId="45" fillId="0" borderId="28" xfId="0" applyFont="1" applyBorder="1" applyAlignment="1">
      <alignment horizontal="left" vertical="center" wrapText="1"/>
    </xf>
    <xf numFmtId="0" fontId="45" fillId="0" borderId="32" xfId="0" applyFont="1" applyBorder="1" applyAlignment="1">
      <alignment horizontal="left" vertical="center" wrapText="1"/>
    </xf>
    <xf numFmtId="0" fontId="45" fillId="4" borderId="1"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3" xfId="0" applyFont="1" applyFill="1" applyBorder="1" applyAlignment="1">
      <alignment horizontal="center" vertical="center"/>
    </xf>
    <xf numFmtId="0" fontId="45" fillId="4" borderId="14" xfId="0" applyFont="1" applyFill="1" applyBorder="1" applyAlignment="1">
      <alignment horizontal="center" vertical="center"/>
    </xf>
    <xf numFmtId="0" fontId="45" fillId="2" borderId="22" xfId="0" applyFont="1" applyFill="1" applyBorder="1" applyAlignment="1">
      <alignment horizontal="left" vertical="center"/>
    </xf>
    <xf numFmtId="0" fontId="45" fillId="0" borderId="37" xfId="0" applyFont="1" applyBorder="1" applyAlignment="1">
      <alignment horizontal="left" vertical="center"/>
    </xf>
    <xf numFmtId="0" fontId="0" fillId="22" borderId="0" xfId="0" applyFill="1" applyAlignment="1">
      <alignment horizontal="left"/>
    </xf>
    <xf numFmtId="0" fontId="1" fillId="2" borderId="0" xfId="0" applyFont="1" applyFill="1" applyAlignment="1">
      <alignment horizontal="center" vertical="center" wrapText="1"/>
    </xf>
    <xf numFmtId="0" fontId="1" fillId="17" borderId="0" xfId="0" applyFont="1" applyFill="1" applyAlignment="1">
      <alignment horizontal="center"/>
    </xf>
    <xf numFmtId="0" fontId="1" fillId="6" borderId="0" xfId="0" applyFont="1" applyFill="1" applyAlignment="1">
      <alignment horizontal="center"/>
    </xf>
    <xf numFmtId="0" fontId="1" fillId="16" borderId="0" xfId="0" applyFont="1" applyFill="1" applyAlignment="1">
      <alignment horizontal="center"/>
    </xf>
    <xf numFmtId="0" fontId="1" fillId="18" borderId="0" xfId="0" applyFont="1" applyFill="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left" vertical="center"/>
    </xf>
  </cellXfs>
  <cellStyles count="3">
    <cellStyle name="Lien hypertexte" xfId="2" builtinId="8"/>
    <cellStyle name="Milliers" xfId="1" builtinId="3"/>
    <cellStyle name="Normal" xfId="0" builtinId="0"/>
  </cellStyles>
  <dxfs count="3">
    <dxf>
      <font>
        <b/>
        <i val="0"/>
      </font>
      <fill>
        <patternFill>
          <bgColor rgb="FF3399FF"/>
        </patternFill>
      </fill>
    </dxf>
    <dxf>
      <font>
        <b/>
        <i val="0"/>
        <strike val="0"/>
      </font>
      <fill>
        <patternFill>
          <bgColor rgb="FF8AB833"/>
        </patternFill>
      </fill>
    </dxf>
    <dxf>
      <font>
        <b/>
        <i val="0"/>
      </font>
      <fill>
        <patternFill>
          <bgColor rgb="FFEE3232"/>
        </patternFill>
      </fill>
    </dxf>
  </dxfs>
  <tableStyles count="0" defaultTableStyle="TableStyleMedium2" defaultPivotStyle="PivotStyleLight16"/>
  <colors>
    <mruColors>
      <color rgb="FFB3E1EF"/>
      <color rgb="FF3399FF"/>
      <color rgb="FFF47474"/>
      <color rgb="FF124555"/>
      <color rgb="FFAF7DBD"/>
      <color rgb="FFDAC2E0"/>
      <color rgb="FFFAB09C"/>
      <color rgb="FFFCD9A6"/>
      <color rgb="FFFED103"/>
      <color rgb="FFFEE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129874</xdr:colOff>
      <xdr:row>10</xdr:row>
      <xdr:rowOff>66298</xdr:rowOff>
    </xdr:from>
    <xdr:ext cx="8708571" cy="9593171"/>
    <xdr:sp macro="" textlink="">
      <xdr:nvSpPr>
        <xdr:cNvPr id="16" name="ZoneTexte 15">
          <a:extLst>
            <a:ext uri="{FF2B5EF4-FFF2-40B4-BE49-F238E27FC236}">
              <a16:creationId xmlns:a16="http://schemas.microsoft.com/office/drawing/2014/main" id="{94E70CBE-6933-2163-3A6E-50D03BDD3BC7}"/>
            </a:ext>
          </a:extLst>
        </xdr:cNvPr>
        <xdr:cNvSpPr txBox="1"/>
      </xdr:nvSpPr>
      <xdr:spPr>
        <a:xfrm>
          <a:off x="992727" y="2184210"/>
          <a:ext cx="8708571" cy="9593171"/>
        </a:xfrm>
        <a:prstGeom prst="rect">
          <a:avLst/>
        </a:prstGeom>
        <a:noFill/>
      </xdr:spPr>
      <xdr:txBody>
        <a:bodyPr vertOverflow="clip" horzOverflow="clip" wrap="square" lIns="0" tIns="0" rIns="0" bIns="0" rtlCol="0" anchor="t">
          <a:noAutofit/>
        </a:bodyPr>
        <a:lstStyle/>
        <a:p>
          <a:r>
            <a:rPr lang="fr-FR" sz="1400">
              <a:effectLst/>
              <a:latin typeface="+mn-lt"/>
              <a:ea typeface="+mn-ea"/>
              <a:cs typeface="+mn-cs"/>
            </a:rPr>
            <a:t>L</a:t>
          </a:r>
          <a:r>
            <a:rPr lang="fr-FR" sz="1400" baseline="0">
              <a:effectLst/>
              <a:latin typeface="+mn-lt"/>
              <a:ea typeface="+mn-ea"/>
              <a:cs typeface="+mn-cs"/>
            </a:rPr>
            <a:t>a fiche candidat permet de synthétiser les résultats sur les différents contributeurs des impacts comptabilisés dans le label BBCA Quartier au long des différentes phases du projet :</a:t>
          </a:r>
          <a:endParaRPr lang="fr-FR" sz="1800">
            <a:effectLst/>
          </a:endParaRPr>
        </a:p>
        <a:p>
          <a:r>
            <a:rPr lang="fr-FR" sz="1400" b="1" baseline="0">
              <a:effectLst/>
              <a:latin typeface="+mn-lt"/>
              <a:ea typeface="+mn-ea"/>
              <a:cs typeface="+mn-cs"/>
            </a:rPr>
            <a:t>1. Phase Objectif BBCA</a:t>
          </a:r>
          <a:endParaRPr lang="fr-FR" sz="1800">
            <a:effectLst/>
          </a:endParaRPr>
        </a:p>
        <a:p>
          <a:r>
            <a:rPr lang="fr-FR" sz="1400" baseline="0">
              <a:effectLst/>
              <a:latin typeface="+mn-lt"/>
              <a:ea typeface="+mn-ea"/>
              <a:cs typeface="+mn-cs"/>
            </a:rPr>
            <a:t>Remplir l'onglet </a:t>
          </a:r>
          <a:r>
            <a:rPr lang="fr-FR" sz="1400" i="1" baseline="0">
              <a:effectLst/>
              <a:latin typeface="+mn-lt"/>
              <a:ea typeface="+mn-ea"/>
              <a:cs typeface="+mn-cs"/>
            </a:rPr>
            <a:t>1.OBJECTIF BBCA </a:t>
          </a:r>
          <a:r>
            <a:rPr lang="fr-FR" sz="1400" baseline="0">
              <a:effectLst/>
              <a:latin typeface="+mn-lt"/>
              <a:ea typeface="+mn-ea"/>
              <a:cs typeface="+mn-cs"/>
            </a:rPr>
            <a:t>avec les données générales du projet, un premier programme (m² et usagers estimés) ainsi qu'un premier calcul de l'indicateur IcQ_Aménagement ou de l'empreinte carbone habitant.</a:t>
          </a:r>
          <a:endParaRPr lang="fr-FR" sz="1800">
            <a:effectLst/>
          </a:endParaRPr>
        </a:p>
        <a:p>
          <a:r>
            <a:rPr lang="fr-FR" sz="1400" baseline="0">
              <a:effectLst/>
              <a:latin typeface="+mn-lt"/>
              <a:ea typeface="+mn-ea"/>
              <a:cs typeface="+mn-cs"/>
            </a:rPr>
            <a:t>Compléter également les actions réalisées sur les 5 thématiques : construction raisonnée, exploitation maitrisée, usage de sols, mobilité et usages et autres.</a:t>
          </a:r>
        </a:p>
        <a:p>
          <a:endParaRPr lang="fr-FR" sz="1800">
            <a:effectLst/>
          </a:endParaRPr>
        </a:p>
        <a:p>
          <a:r>
            <a:rPr lang="fr-FR" sz="1400" b="1" baseline="0">
              <a:effectLst/>
              <a:latin typeface="+mn-lt"/>
              <a:ea typeface="+mn-ea"/>
              <a:cs typeface="+mn-cs"/>
            </a:rPr>
            <a:t>2. Phase Conception</a:t>
          </a:r>
          <a:endParaRPr lang="fr-FR" sz="1800">
            <a:effectLst/>
          </a:endParaRPr>
        </a:p>
        <a:p>
          <a:r>
            <a:rPr lang="fr-FR" sz="1400" baseline="0">
              <a:effectLst/>
              <a:latin typeface="+mn-lt"/>
              <a:ea typeface="+mn-ea"/>
              <a:cs typeface="+mn-cs"/>
            </a:rPr>
            <a:t>Remplir l'onglet </a:t>
          </a:r>
          <a:r>
            <a:rPr lang="fr-FR" sz="1400" i="1" baseline="0">
              <a:effectLst/>
              <a:latin typeface="+mn-lt"/>
              <a:ea typeface="+mn-ea"/>
              <a:cs typeface="+mn-cs"/>
            </a:rPr>
            <a:t>2.CONCEPTION</a:t>
          </a:r>
          <a:r>
            <a:rPr lang="fr-FR" sz="1400" baseline="0">
              <a:effectLst/>
              <a:latin typeface="+mn-lt"/>
              <a:ea typeface="+mn-ea"/>
              <a:cs typeface="+mn-cs"/>
            </a:rPr>
            <a:t>, avec les données plus précises liées au plan masse (surfaces par usage, par lot, usagers) et aux résultats des premières simulations.</a:t>
          </a:r>
          <a:endParaRPr lang="fr-FR" sz="1800">
            <a:effectLst/>
          </a:endParaRPr>
        </a:p>
        <a:p>
          <a:r>
            <a:rPr lang="fr-FR" sz="1400" baseline="0">
              <a:effectLst/>
              <a:latin typeface="+mn-lt"/>
              <a:ea typeface="+mn-ea"/>
              <a:cs typeface="+mn-cs"/>
            </a:rPr>
            <a:t>Pour cela 3 méthodes sont possibles :</a:t>
          </a:r>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1. Approche simplifiée : </a:t>
          </a:r>
          <a:r>
            <a:rPr lang="fr-FR" sz="1400" baseline="0">
              <a:effectLst/>
              <a:latin typeface="+mn-lt"/>
              <a:ea typeface="+mn-ea"/>
              <a:cs typeface="+mn-cs"/>
            </a:rPr>
            <a:t>Remplir les résultats des 5 indicateurs BBCA Quartier directement. Cette approche n'est possible qu'en cas d'utilisation d'UrbanPrint, qui centralise l'ensemble des calculs. Cette approche ne permet pas de modulation sur le nombre d'usagers du quartier. Celui-ci est alors directement calculé par UrbanPrint.</a:t>
          </a:r>
          <a:endParaRPr lang="fr-FR" sz="1800">
            <a:effectLst/>
          </a:endParaRPr>
        </a:p>
        <a:p>
          <a:pPr eaLnBrk="1" fontAlgn="auto" latinLnBrk="0" hangingPunct="1"/>
          <a:r>
            <a:rPr lang="fr-FR" sz="1400" baseline="0">
              <a:effectLst/>
              <a:latin typeface="+mn-lt"/>
              <a:ea typeface="+mn-ea"/>
              <a:cs typeface="+mn-cs"/>
            </a:rPr>
            <a:t>	Seul un déploiement de niveau 1 des lignes et des colonnes de l'Excel est nécessaire. </a:t>
          </a:r>
        </a:p>
        <a:p>
          <a:pPr eaLnBrk="1" fontAlgn="auto" latinLnBrk="0" hangingPunct="1"/>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2. Approche intermédiaire, par contributeur : </a:t>
          </a:r>
          <a:r>
            <a:rPr lang="fr-FR" sz="1400" baseline="0">
              <a:effectLst/>
              <a:latin typeface="+mn-lt"/>
              <a:ea typeface="+mn-ea"/>
              <a:cs typeface="+mn-cs"/>
            </a:rPr>
            <a:t>Remplir les résultats par contributeur pour les bâtiments (construction, parking, chantier, énergie, déchets, eau, mobilité locale) et pour les espaces extérieurs (voiries, parking, chantier, éclairage public, déchets, arrosage, changement d'usage des sols). </a:t>
          </a:r>
          <a:endParaRPr lang="fr-FR" sz="1800">
            <a:effectLst/>
          </a:endParaRPr>
        </a:p>
        <a:p>
          <a:pPr eaLnBrk="1" fontAlgn="auto" latinLnBrk="0" hangingPunct="1"/>
          <a:r>
            <a:rPr lang="fr-FR" sz="1400" baseline="0">
              <a:effectLst/>
              <a:latin typeface="+mn-lt"/>
              <a:ea typeface="+mn-ea"/>
              <a:cs typeface="+mn-cs"/>
            </a:rPr>
            <a:t>	Un déploiement de niveau 2 des lignes et des colonnes de l'Excel est nécessaire. </a:t>
          </a:r>
        </a:p>
        <a:p>
          <a:pPr eaLnBrk="1" fontAlgn="auto" latinLnBrk="0" hangingPunct="1"/>
          <a:endParaRPr lang="fr-FR" sz="1800">
            <a:effectLst/>
          </a:endParaRPr>
        </a:p>
        <a:p>
          <a:r>
            <a:rPr lang="fr-FR" sz="1400" baseline="0">
              <a:effectLst/>
              <a:latin typeface="+mn-lt"/>
              <a:ea typeface="+mn-ea"/>
              <a:cs typeface="+mn-cs"/>
            </a:rPr>
            <a:t>	</a:t>
          </a:r>
          <a:r>
            <a:rPr lang="fr-FR" sz="1400" u="sng" baseline="0">
              <a:effectLst/>
              <a:latin typeface="+mn-lt"/>
              <a:ea typeface="+mn-ea"/>
              <a:cs typeface="+mn-cs"/>
            </a:rPr>
            <a:t>3. Approche détaillée, par lot : </a:t>
          </a:r>
          <a:r>
            <a:rPr lang="fr-FR" sz="1400" baseline="0">
              <a:effectLst/>
              <a:latin typeface="+mn-lt"/>
              <a:ea typeface="+mn-ea"/>
              <a:cs typeface="+mn-cs"/>
            </a:rPr>
            <a:t>Remplir les résultats par lot et par espace extérieur [niveau 3] </a:t>
          </a:r>
          <a:endParaRPr lang="fr-FR" sz="1800">
            <a:effectLst/>
          </a:endParaRPr>
        </a:p>
        <a:p>
          <a:r>
            <a:rPr lang="fr-FR" sz="1400" baseline="0">
              <a:effectLst/>
              <a:latin typeface="+mn-lt"/>
              <a:ea typeface="+mn-ea"/>
              <a:cs typeface="+mn-cs"/>
            </a:rPr>
            <a:t>Il est conseillé de remplir les résultats par lot pour avoir le détail et anticiper la phase 4. Réalisation.</a:t>
          </a:r>
          <a:endParaRPr lang="fr-FR" sz="1800">
            <a:effectLst/>
          </a:endParaRPr>
        </a:p>
        <a:p>
          <a:r>
            <a:rPr lang="fr-FR" sz="1400" baseline="0">
              <a:effectLst/>
              <a:latin typeface="+mn-lt"/>
              <a:ea typeface="+mn-ea"/>
              <a:cs typeface="+mn-cs"/>
            </a:rPr>
            <a:t>	Un déploiement de niveau 3 des lignes et niveau 2 des colonnes de l'Excel est nécessaire. </a:t>
          </a:r>
        </a:p>
        <a:p>
          <a:endParaRPr lang="fr-FR" sz="1800">
            <a:effectLst/>
          </a:endParaRPr>
        </a:p>
        <a:p>
          <a:r>
            <a:rPr lang="fr-FR" sz="1400" b="1" baseline="0">
              <a:effectLst/>
              <a:latin typeface="+mn-lt"/>
              <a:ea typeface="+mn-ea"/>
              <a:cs typeface="+mn-cs"/>
            </a:rPr>
            <a:t>3. Phase Spécifications</a:t>
          </a:r>
          <a:endParaRPr lang="fr-FR" sz="1800">
            <a:effectLst/>
          </a:endParaRPr>
        </a:p>
        <a:p>
          <a:r>
            <a:rPr lang="fr-FR" sz="1400" baseline="0">
              <a:effectLst/>
              <a:latin typeface="+mn-lt"/>
              <a:ea typeface="+mn-ea"/>
              <a:cs typeface="+mn-cs"/>
            </a:rPr>
            <a:t>Dupliquer l'onglet </a:t>
          </a:r>
          <a:r>
            <a:rPr lang="fr-FR" sz="1400" i="1" baseline="0">
              <a:effectLst/>
              <a:latin typeface="+mn-lt"/>
              <a:ea typeface="+mn-ea"/>
              <a:cs typeface="+mn-cs"/>
            </a:rPr>
            <a:t>2.CONCEPTION</a:t>
          </a:r>
          <a:r>
            <a:rPr lang="fr-FR" sz="1400" i="0" baseline="0">
              <a:effectLst/>
              <a:latin typeface="+mn-lt"/>
              <a:ea typeface="+mn-ea"/>
              <a:cs typeface="+mn-cs"/>
            </a:rPr>
            <a:t> et le renommer </a:t>
          </a:r>
          <a:r>
            <a:rPr lang="fr-FR" sz="1400" i="1" baseline="0">
              <a:effectLst/>
              <a:latin typeface="+mn-lt"/>
              <a:ea typeface="+mn-ea"/>
              <a:cs typeface="+mn-cs"/>
            </a:rPr>
            <a:t>3.SPECIFICATIONS</a:t>
          </a:r>
          <a:r>
            <a:rPr lang="fr-FR" sz="1400" i="0" baseline="0">
              <a:effectLst/>
              <a:latin typeface="+mn-lt"/>
              <a:ea typeface="+mn-ea"/>
              <a:cs typeface="+mn-cs"/>
            </a:rPr>
            <a:t>, afin de mettre à jour les données (programme : surface et usagers, résultats carbones, sources, etc.)</a:t>
          </a:r>
        </a:p>
        <a:p>
          <a:endParaRPr lang="fr-FR" sz="1800">
            <a:effectLst/>
          </a:endParaRPr>
        </a:p>
        <a:p>
          <a:r>
            <a:rPr lang="fr-FR" sz="1400" b="1" i="0" baseline="0">
              <a:effectLst/>
              <a:latin typeface="+mn-lt"/>
              <a:ea typeface="+mn-ea"/>
              <a:cs typeface="+mn-cs"/>
            </a:rPr>
            <a:t>4. Phase Réalisation</a:t>
          </a:r>
          <a:endParaRPr lang="fr-FR" sz="1800">
            <a:effectLst/>
          </a:endParaRPr>
        </a:p>
        <a:p>
          <a:r>
            <a:rPr lang="fr-FR" sz="1400" b="0" i="0" baseline="0">
              <a:effectLst/>
              <a:latin typeface="+mn-lt"/>
              <a:ea typeface="+mn-ea"/>
              <a:cs typeface="+mn-cs"/>
            </a:rPr>
            <a:t>Dupliquer l'onglet </a:t>
          </a:r>
          <a:r>
            <a:rPr lang="fr-FR" sz="1400" b="0" i="1" baseline="0">
              <a:effectLst/>
              <a:latin typeface="+mn-lt"/>
              <a:ea typeface="+mn-ea"/>
              <a:cs typeface="+mn-cs"/>
            </a:rPr>
            <a:t>3.SPECIFICATIONS </a:t>
          </a:r>
          <a:r>
            <a:rPr lang="fr-FR" sz="1400" b="0" i="0" baseline="0">
              <a:effectLst/>
              <a:latin typeface="+mn-lt"/>
              <a:ea typeface="+mn-ea"/>
              <a:cs typeface="+mn-cs"/>
            </a:rPr>
            <a:t>et le renommer </a:t>
          </a:r>
          <a:r>
            <a:rPr lang="fr-FR" sz="1400" b="0" i="1" baseline="0">
              <a:effectLst/>
              <a:latin typeface="+mn-lt"/>
              <a:ea typeface="+mn-ea"/>
              <a:cs typeface="+mn-cs"/>
            </a:rPr>
            <a:t>4.REALISATION</a:t>
          </a:r>
          <a:r>
            <a:rPr lang="fr-FR" sz="1400" b="0" i="0" baseline="0">
              <a:effectLst/>
              <a:latin typeface="+mn-lt"/>
              <a:ea typeface="+mn-ea"/>
              <a:cs typeface="+mn-cs"/>
            </a:rPr>
            <a:t>. Répéter autant de fois que de contrôles intermédiaires lors de la phase Réalisation.</a:t>
          </a:r>
          <a:endParaRPr lang="fr-FR" sz="1800">
            <a:effectLst/>
          </a:endParaRPr>
        </a:p>
        <a:p>
          <a:r>
            <a:rPr lang="fr-FR" sz="1400" b="0" i="0" baseline="0">
              <a:effectLst/>
              <a:latin typeface="+mn-lt"/>
              <a:ea typeface="+mn-ea"/>
              <a:cs typeface="+mn-cs"/>
            </a:rPr>
            <a:t>Pour cette phase, le </a:t>
          </a:r>
          <a:r>
            <a:rPr lang="fr-FR" sz="1400" b="1" i="0" baseline="0">
              <a:effectLst/>
              <a:latin typeface="+mn-lt"/>
              <a:ea typeface="+mn-ea"/>
              <a:cs typeface="+mn-cs"/>
            </a:rPr>
            <a:t>remplissage par lot est nécessaire</a:t>
          </a:r>
          <a:r>
            <a:rPr lang="fr-FR" sz="1400" b="0" i="0" baseline="0">
              <a:effectLst/>
              <a:latin typeface="+mn-lt"/>
              <a:ea typeface="+mn-ea"/>
              <a:cs typeface="+mn-cs"/>
            </a:rPr>
            <a:t> afin que le certificateur puisse vérifier les données selon leur source (exemple : résultats de l'ACV définitive sur métrés pour un lot, sortie UrbanPrint pour l'impact carbone lié au changement d'usage des sols).</a:t>
          </a:r>
          <a:endParaRPr lang="fr-FR" sz="1800">
            <a:effectLst/>
          </a:endParaRPr>
        </a:p>
        <a:p>
          <a:r>
            <a:rPr lang="fr-FR" sz="1400" b="0" i="0" baseline="0">
              <a:effectLst/>
              <a:latin typeface="+mn-lt"/>
              <a:ea typeface="+mn-ea"/>
              <a:cs typeface="+mn-cs"/>
            </a:rPr>
            <a:t>	</a:t>
          </a:r>
          <a:r>
            <a:rPr lang="fr-FR" sz="1400" baseline="0">
              <a:effectLst/>
              <a:latin typeface="+mn-lt"/>
              <a:ea typeface="+mn-ea"/>
              <a:cs typeface="+mn-cs"/>
            </a:rPr>
            <a:t>Un déploiement de niveau 3 des lignes et 2 des colonnes de l'Excel est donc nécessaire.</a:t>
          </a:r>
        </a:p>
        <a:p>
          <a:endParaRPr lang="fr-FR" sz="1400" baseline="0">
            <a:effectLst/>
            <a:latin typeface="+mn-lt"/>
            <a:ea typeface="+mn-ea"/>
            <a:cs typeface="+mn-cs"/>
          </a:endParaRPr>
        </a:p>
        <a:p>
          <a:r>
            <a:rPr lang="fr-FR" sz="1400" b="1" baseline="0">
              <a:effectLst/>
              <a:latin typeface="+mn-lt"/>
              <a:ea typeface="+mn-ea"/>
              <a:cs typeface="+mn-cs"/>
            </a:rPr>
            <a:t>Dans le cas de la valorisation de leviers innovants, </a:t>
          </a:r>
          <a:r>
            <a:rPr lang="fr-FR" sz="1400" b="0" baseline="0">
              <a:effectLst/>
              <a:latin typeface="+mn-lt"/>
              <a:ea typeface="+mn-ea"/>
              <a:cs typeface="+mn-cs"/>
            </a:rPr>
            <a:t>il est important de faire apparaître les émissions évitées telles que calculées dans les fiches QuantiGES relatives à la quantification de l'impact de ces leviers. Un format de reporting générique est proposé en bas de l'onglet conception et pourra être adapté selon les situations.</a:t>
          </a:r>
          <a:endParaRPr lang="fr-FR" sz="1800" b="1">
            <a:effectLst/>
          </a:endParaRPr>
        </a:p>
      </xdr:txBody>
    </xdr:sp>
    <xdr:clientData/>
  </xdr:oneCellAnchor>
  <xdr:twoCellAnchor>
    <xdr:from>
      <xdr:col>1</xdr:col>
      <xdr:colOff>470645</xdr:colOff>
      <xdr:row>27</xdr:row>
      <xdr:rowOff>170673</xdr:rowOff>
    </xdr:from>
    <xdr:to>
      <xdr:col>2</xdr:col>
      <xdr:colOff>108762</xdr:colOff>
      <xdr:row>28</xdr:row>
      <xdr:rowOff>183025</xdr:rowOff>
    </xdr:to>
    <xdr:grpSp>
      <xdr:nvGrpSpPr>
        <xdr:cNvPr id="12" name="Groupe 11">
          <a:extLst>
            <a:ext uri="{FF2B5EF4-FFF2-40B4-BE49-F238E27FC236}">
              <a16:creationId xmlns:a16="http://schemas.microsoft.com/office/drawing/2014/main" id="{09999EEF-4E2D-4025-BFF8-7AC4E49680C7}"/>
            </a:ext>
          </a:extLst>
        </xdr:cNvPr>
        <xdr:cNvGrpSpPr/>
      </xdr:nvGrpSpPr>
      <xdr:grpSpPr>
        <a:xfrm>
          <a:off x="1286433" y="5338826"/>
          <a:ext cx="453905" cy="196128"/>
          <a:chOff x="1238507" y="5540883"/>
          <a:chExt cx="405978" cy="194060"/>
        </a:xfrm>
      </xdr:grpSpPr>
      <xdr:pic>
        <xdr:nvPicPr>
          <xdr:cNvPr id="3" name="Image 2">
            <a:extLst>
              <a:ext uri="{FF2B5EF4-FFF2-40B4-BE49-F238E27FC236}">
                <a16:creationId xmlns:a16="http://schemas.microsoft.com/office/drawing/2014/main" id="{AA99E2C5-05B5-FAA1-074A-1AB86EC762CE}"/>
              </a:ext>
            </a:extLst>
          </xdr:cNvPr>
          <xdr:cNvPicPr>
            <a:picLocks noChangeAspect="1"/>
          </xdr:cNvPicPr>
        </xdr:nvPicPr>
        <xdr:blipFill>
          <a:blip xmlns:r="http://schemas.openxmlformats.org/officeDocument/2006/relationships" r:embed="rId1"/>
          <a:stretch>
            <a:fillRect/>
          </a:stretch>
        </xdr:blipFill>
        <xdr:spPr>
          <a:xfrm>
            <a:off x="1263161" y="5572261"/>
            <a:ext cx="381324" cy="162682"/>
          </a:xfrm>
          <a:prstGeom prst="rect">
            <a:avLst/>
          </a:prstGeom>
        </xdr:spPr>
      </xdr:pic>
      <xdr:sp macro="" textlink="">
        <xdr:nvSpPr>
          <xdr:cNvPr id="4" name="Rectangle 3">
            <a:extLst>
              <a:ext uri="{FF2B5EF4-FFF2-40B4-BE49-F238E27FC236}">
                <a16:creationId xmlns:a16="http://schemas.microsoft.com/office/drawing/2014/main" id="{63670AC5-684E-A26E-C09C-5AA8321D0939}"/>
              </a:ext>
            </a:extLst>
          </xdr:cNvPr>
          <xdr:cNvSpPr/>
        </xdr:nvSpPr>
        <xdr:spPr>
          <a:xfrm>
            <a:off x="1238507" y="5540883"/>
            <a:ext cx="212911" cy="192913"/>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34</xdr:row>
      <xdr:rowOff>1545</xdr:rowOff>
    </xdr:from>
    <xdr:to>
      <xdr:col>2</xdr:col>
      <xdr:colOff>86352</xdr:colOff>
      <xdr:row>35</xdr:row>
      <xdr:rowOff>12751</xdr:rowOff>
    </xdr:to>
    <xdr:grpSp>
      <xdr:nvGrpSpPr>
        <xdr:cNvPr id="14" name="Groupe 13">
          <a:extLst>
            <a:ext uri="{FF2B5EF4-FFF2-40B4-BE49-F238E27FC236}">
              <a16:creationId xmlns:a16="http://schemas.microsoft.com/office/drawing/2014/main" id="{018FFD12-CD40-E1AA-D72F-D824D3599D23}"/>
            </a:ext>
          </a:extLst>
        </xdr:cNvPr>
        <xdr:cNvGrpSpPr/>
      </xdr:nvGrpSpPr>
      <xdr:grpSpPr>
        <a:xfrm>
          <a:off x="1288677" y="6456133"/>
          <a:ext cx="429251" cy="194983"/>
          <a:chOff x="1335742" y="6937986"/>
          <a:chExt cx="476316" cy="201706"/>
        </a:xfrm>
      </xdr:grpSpPr>
      <xdr:pic>
        <xdr:nvPicPr>
          <xdr:cNvPr id="5" name="Image 4">
            <a:extLst>
              <a:ext uri="{FF2B5EF4-FFF2-40B4-BE49-F238E27FC236}">
                <a16:creationId xmlns:a16="http://schemas.microsoft.com/office/drawing/2014/main" id="{9ACCB2D9-D8D2-9A20-5958-B85B51F717DD}"/>
              </a:ext>
            </a:extLst>
          </xdr:cNvPr>
          <xdr:cNvPicPr>
            <a:picLocks noChangeAspect="1"/>
          </xdr:cNvPicPr>
        </xdr:nvPicPr>
        <xdr:blipFill>
          <a:blip xmlns:r="http://schemas.openxmlformats.org/officeDocument/2006/relationships" r:embed="rId1"/>
          <a:stretch>
            <a:fillRect/>
          </a:stretch>
        </xdr:blipFill>
        <xdr:spPr>
          <a:xfrm>
            <a:off x="1335742" y="6958158"/>
            <a:ext cx="476316" cy="171474"/>
          </a:xfrm>
          <a:prstGeom prst="rect">
            <a:avLst/>
          </a:prstGeom>
        </xdr:spPr>
      </xdr:pic>
      <xdr:sp macro="" textlink="">
        <xdr:nvSpPr>
          <xdr:cNvPr id="6" name="Rectangle 5">
            <a:extLst>
              <a:ext uri="{FF2B5EF4-FFF2-40B4-BE49-F238E27FC236}">
                <a16:creationId xmlns:a16="http://schemas.microsoft.com/office/drawing/2014/main" id="{5A9032BB-D1E7-DF7A-2071-391BB55CF61D}"/>
              </a:ext>
            </a:extLst>
          </xdr:cNvPr>
          <xdr:cNvSpPr/>
        </xdr:nvSpPr>
        <xdr:spPr>
          <a:xfrm>
            <a:off x="1467970" y="6937986"/>
            <a:ext cx="203386" cy="201706"/>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39</xdr:row>
      <xdr:rowOff>11205</xdr:rowOff>
    </xdr:from>
    <xdr:to>
      <xdr:col>2</xdr:col>
      <xdr:colOff>86352</xdr:colOff>
      <xdr:row>40</xdr:row>
      <xdr:rowOff>22411</xdr:rowOff>
    </xdr:to>
    <xdr:grpSp>
      <xdr:nvGrpSpPr>
        <xdr:cNvPr id="15" name="Groupe 14">
          <a:extLst>
            <a:ext uri="{FF2B5EF4-FFF2-40B4-BE49-F238E27FC236}">
              <a16:creationId xmlns:a16="http://schemas.microsoft.com/office/drawing/2014/main" id="{A5341A73-3475-BD7C-D539-E3A363EB5681}"/>
            </a:ext>
          </a:extLst>
        </xdr:cNvPr>
        <xdr:cNvGrpSpPr/>
      </xdr:nvGrpSpPr>
      <xdr:grpSpPr>
        <a:xfrm>
          <a:off x="1288677" y="7384676"/>
          <a:ext cx="429251" cy="194982"/>
          <a:chOff x="1335742" y="7877734"/>
          <a:chExt cx="476316" cy="201706"/>
        </a:xfrm>
      </xdr:grpSpPr>
      <xdr:pic>
        <xdr:nvPicPr>
          <xdr:cNvPr id="7" name="Image 6">
            <a:extLst>
              <a:ext uri="{FF2B5EF4-FFF2-40B4-BE49-F238E27FC236}">
                <a16:creationId xmlns:a16="http://schemas.microsoft.com/office/drawing/2014/main" id="{6AA03BA6-7F8D-AD1D-B14B-1DC8ADBF1389}"/>
              </a:ext>
            </a:extLst>
          </xdr:cNvPr>
          <xdr:cNvPicPr>
            <a:picLocks noChangeAspect="1"/>
          </xdr:cNvPicPr>
        </xdr:nvPicPr>
        <xdr:blipFill>
          <a:blip xmlns:r="http://schemas.openxmlformats.org/officeDocument/2006/relationships" r:embed="rId1"/>
          <a:stretch>
            <a:fillRect/>
          </a:stretch>
        </xdr:blipFill>
        <xdr:spPr>
          <a:xfrm>
            <a:off x="1335742" y="7897906"/>
            <a:ext cx="476316" cy="171474"/>
          </a:xfrm>
          <a:prstGeom prst="rect">
            <a:avLst/>
          </a:prstGeom>
        </xdr:spPr>
      </xdr:pic>
      <xdr:sp macro="" textlink="">
        <xdr:nvSpPr>
          <xdr:cNvPr id="8" name="Rectangle 7">
            <a:extLst>
              <a:ext uri="{FF2B5EF4-FFF2-40B4-BE49-F238E27FC236}">
                <a16:creationId xmlns:a16="http://schemas.microsoft.com/office/drawing/2014/main" id="{7F77D6BF-5737-DD0B-A122-90CCCA7935F2}"/>
              </a:ext>
            </a:extLst>
          </xdr:cNvPr>
          <xdr:cNvSpPr/>
        </xdr:nvSpPr>
        <xdr:spPr>
          <a:xfrm>
            <a:off x="1602440" y="7877734"/>
            <a:ext cx="203386" cy="201706"/>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xdr:from>
      <xdr:col>1</xdr:col>
      <xdr:colOff>472889</xdr:colOff>
      <xdr:row>53</xdr:row>
      <xdr:rowOff>71247</xdr:rowOff>
    </xdr:from>
    <xdr:to>
      <xdr:col>2</xdr:col>
      <xdr:colOff>86352</xdr:colOff>
      <xdr:row>54</xdr:row>
      <xdr:rowOff>82453</xdr:rowOff>
    </xdr:to>
    <xdr:grpSp>
      <xdr:nvGrpSpPr>
        <xdr:cNvPr id="2" name="Groupe 1">
          <a:extLst>
            <a:ext uri="{FF2B5EF4-FFF2-40B4-BE49-F238E27FC236}">
              <a16:creationId xmlns:a16="http://schemas.microsoft.com/office/drawing/2014/main" id="{10DFA1B9-0CB8-4B97-BCD9-66855328B102}"/>
            </a:ext>
          </a:extLst>
        </xdr:cNvPr>
        <xdr:cNvGrpSpPr/>
      </xdr:nvGrpSpPr>
      <xdr:grpSpPr>
        <a:xfrm>
          <a:off x="1288677" y="10017588"/>
          <a:ext cx="429251" cy="194983"/>
          <a:chOff x="1240751" y="10152916"/>
          <a:chExt cx="381324" cy="192914"/>
        </a:xfrm>
      </xdr:grpSpPr>
      <xdr:pic>
        <xdr:nvPicPr>
          <xdr:cNvPr id="9" name="Image 8">
            <a:extLst>
              <a:ext uri="{FF2B5EF4-FFF2-40B4-BE49-F238E27FC236}">
                <a16:creationId xmlns:a16="http://schemas.microsoft.com/office/drawing/2014/main" id="{18720D45-C34D-A313-CF73-E55EAB71859C}"/>
              </a:ext>
            </a:extLst>
          </xdr:cNvPr>
          <xdr:cNvPicPr>
            <a:picLocks noChangeAspect="1"/>
          </xdr:cNvPicPr>
        </xdr:nvPicPr>
        <xdr:blipFill>
          <a:blip xmlns:r="http://schemas.openxmlformats.org/officeDocument/2006/relationships" r:embed="rId1"/>
          <a:stretch>
            <a:fillRect/>
          </a:stretch>
        </xdr:blipFill>
        <xdr:spPr>
          <a:xfrm>
            <a:off x="1240751" y="10173088"/>
            <a:ext cx="381324" cy="162682"/>
          </a:xfrm>
          <a:prstGeom prst="rect">
            <a:avLst/>
          </a:prstGeom>
        </xdr:spPr>
      </xdr:pic>
      <xdr:sp macro="" textlink="">
        <xdr:nvSpPr>
          <xdr:cNvPr id="10" name="Rectangle 9">
            <a:extLst>
              <a:ext uri="{FF2B5EF4-FFF2-40B4-BE49-F238E27FC236}">
                <a16:creationId xmlns:a16="http://schemas.microsoft.com/office/drawing/2014/main" id="{D797B8D9-8C79-3A52-3EAD-6F29C095F45A}"/>
              </a:ext>
            </a:extLst>
          </xdr:cNvPr>
          <xdr:cNvSpPr/>
        </xdr:nvSpPr>
        <xdr:spPr>
          <a:xfrm>
            <a:off x="1507449" y="10152916"/>
            <a:ext cx="108394" cy="192914"/>
          </a:xfrm>
          <a:prstGeom prst="rect">
            <a:avLst/>
          </a:prstGeom>
          <a:no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p>
            <a:pPr algn="ctr"/>
            <a:endParaRPr lang="fr-FR" sz="1200" dirty="0" err="1"/>
          </a:p>
        </xdr:txBody>
      </xdr:sp>
    </xdr:grpSp>
    <xdr:clientData/>
  </xdr:twoCellAnchor>
  <xdr:twoCellAnchor editAs="oneCell">
    <xdr:from>
      <xdr:col>1</xdr:col>
      <xdr:colOff>401012</xdr:colOff>
      <xdr:row>0</xdr:row>
      <xdr:rowOff>158484</xdr:rowOff>
    </xdr:from>
    <xdr:to>
      <xdr:col>3</xdr:col>
      <xdr:colOff>258538</xdr:colOff>
      <xdr:row>8</xdr:row>
      <xdr:rowOff>30375</xdr:rowOff>
    </xdr:to>
    <xdr:pic>
      <xdr:nvPicPr>
        <xdr:cNvPr id="11" name="Image 10">
          <a:extLst>
            <a:ext uri="{FF2B5EF4-FFF2-40B4-BE49-F238E27FC236}">
              <a16:creationId xmlns:a16="http://schemas.microsoft.com/office/drawing/2014/main" id="{B1D52B87-A35E-98AF-7FB4-673BAC322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62" y="158484"/>
          <a:ext cx="1572026" cy="1599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244928</xdr:colOff>
      <xdr:row>14</xdr:row>
      <xdr:rowOff>13607</xdr:rowOff>
    </xdr:from>
    <xdr:to>
      <xdr:col>26</xdr:col>
      <xdr:colOff>81642</xdr:colOff>
      <xdr:row>52</xdr:row>
      <xdr:rowOff>88371</xdr:rowOff>
    </xdr:to>
    <xdr:pic>
      <xdr:nvPicPr>
        <xdr:cNvPr id="13" name="Image 12">
          <a:extLst>
            <a:ext uri="{FF2B5EF4-FFF2-40B4-BE49-F238E27FC236}">
              <a16:creationId xmlns:a16="http://schemas.microsoft.com/office/drawing/2014/main" id="{50A8F2FE-A23F-7AF6-ABC4-A570DA9043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9178" y="2680607"/>
          <a:ext cx="10980964" cy="7313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683895</xdr:colOff>
      <xdr:row>1</xdr:row>
      <xdr:rowOff>91440</xdr:rowOff>
    </xdr:from>
    <xdr:ext cx="3695700" cy="2149050"/>
    <xdr:sp macro="" textlink="">
      <xdr:nvSpPr>
        <xdr:cNvPr id="2" name="ZoneTexte 1">
          <a:extLst>
            <a:ext uri="{FF2B5EF4-FFF2-40B4-BE49-F238E27FC236}">
              <a16:creationId xmlns:a16="http://schemas.microsoft.com/office/drawing/2014/main" id="{674B31F9-404E-4421-94CD-49600BE53EEC}"/>
            </a:ext>
          </a:extLst>
        </xdr:cNvPr>
        <xdr:cNvSpPr txBox="1"/>
      </xdr:nvSpPr>
      <xdr:spPr>
        <a:xfrm>
          <a:off x="8151495" y="30099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Construction raisonnée</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12</xdr:col>
      <xdr:colOff>790575</xdr:colOff>
      <xdr:row>1</xdr:row>
      <xdr:rowOff>85725</xdr:rowOff>
    </xdr:from>
    <xdr:ext cx="3695700" cy="2149050"/>
    <xdr:sp macro="" textlink="">
      <xdr:nvSpPr>
        <xdr:cNvPr id="3" name="ZoneTexte 2">
          <a:extLst>
            <a:ext uri="{FF2B5EF4-FFF2-40B4-BE49-F238E27FC236}">
              <a16:creationId xmlns:a16="http://schemas.microsoft.com/office/drawing/2014/main" id="{9CC92112-FC39-4632-879B-BBD60D645362}"/>
            </a:ext>
          </a:extLst>
        </xdr:cNvPr>
        <xdr:cNvSpPr txBox="1"/>
      </xdr:nvSpPr>
      <xdr:spPr>
        <a:xfrm>
          <a:off x="12544425" y="295275"/>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Exploitation maitrisée</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7</xdr:col>
      <xdr:colOff>681990</xdr:colOff>
      <xdr:row>11</xdr:row>
      <xdr:rowOff>407670</xdr:rowOff>
    </xdr:from>
    <xdr:ext cx="3695700" cy="2149050"/>
    <xdr:sp macro="" textlink="">
      <xdr:nvSpPr>
        <xdr:cNvPr id="4" name="ZoneTexte 3">
          <a:extLst>
            <a:ext uri="{FF2B5EF4-FFF2-40B4-BE49-F238E27FC236}">
              <a16:creationId xmlns:a16="http://schemas.microsoft.com/office/drawing/2014/main" id="{516D7AA7-BE47-47BE-8BBE-96D284315170}"/>
            </a:ext>
          </a:extLst>
        </xdr:cNvPr>
        <xdr:cNvSpPr txBox="1"/>
      </xdr:nvSpPr>
      <xdr:spPr>
        <a:xfrm>
          <a:off x="8282940" y="271272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Usage</a:t>
          </a:r>
          <a:r>
            <a:rPr lang="fr-FR" sz="1400" b="1" baseline="0" dirty="0" err="1"/>
            <a:t> des sols</a:t>
          </a:r>
          <a:endParaRPr lang="fr-FR" sz="1400" b="1" dirty="0" err="1"/>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12</xdr:col>
      <xdr:colOff>796290</xdr:colOff>
      <xdr:row>11</xdr:row>
      <xdr:rowOff>407670</xdr:rowOff>
    </xdr:from>
    <xdr:ext cx="3695700" cy="2149050"/>
    <xdr:sp macro="" textlink="">
      <xdr:nvSpPr>
        <xdr:cNvPr id="5" name="ZoneTexte 4">
          <a:extLst>
            <a:ext uri="{FF2B5EF4-FFF2-40B4-BE49-F238E27FC236}">
              <a16:creationId xmlns:a16="http://schemas.microsoft.com/office/drawing/2014/main" id="{CFC67CFD-D13A-4516-B8A9-6961F8597D50}"/>
            </a:ext>
          </a:extLst>
        </xdr:cNvPr>
        <xdr:cNvSpPr txBox="1"/>
      </xdr:nvSpPr>
      <xdr:spPr>
        <a:xfrm>
          <a:off x="12683490" y="2712720"/>
          <a:ext cx="369570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Mobilité</a:t>
          </a:r>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oneCellAnchor>
    <xdr:from>
      <xdr:col>7</xdr:col>
      <xdr:colOff>668655</xdr:colOff>
      <xdr:row>23</xdr:row>
      <xdr:rowOff>140970</xdr:rowOff>
    </xdr:from>
    <xdr:ext cx="8145780" cy="2149050"/>
    <xdr:sp macro="" textlink="">
      <xdr:nvSpPr>
        <xdr:cNvPr id="6" name="ZoneTexte 5">
          <a:extLst>
            <a:ext uri="{FF2B5EF4-FFF2-40B4-BE49-F238E27FC236}">
              <a16:creationId xmlns:a16="http://schemas.microsoft.com/office/drawing/2014/main" id="{71A355CE-BF50-4BE1-994F-35286EE52C64}"/>
            </a:ext>
          </a:extLst>
        </xdr:cNvPr>
        <xdr:cNvSpPr txBox="1"/>
      </xdr:nvSpPr>
      <xdr:spPr>
        <a:xfrm>
          <a:off x="8269605" y="5170170"/>
          <a:ext cx="8145780" cy="2149050"/>
        </a:xfrm>
        <a:prstGeom prst="rect">
          <a:avLst/>
        </a:prstGeom>
        <a:solidFill>
          <a:schemeClr val="bg1"/>
        </a:solidFill>
        <a:ln w="28575">
          <a:solidFill>
            <a:schemeClr val="accent4"/>
          </a:solidFill>
        </a:ln>
      </xdr:spPr>
      <xdr:txBody>
        <a:bodyPr vertOverflow="clip" horzOverflow="clip" wrap="square" lIns="0" tIns="0" rIns="0" bIns="0" rtlCol="0" anchor="t">
          <a:spAutoFit/>
        </a:bodyPr>
        <a:lstStyle/>
        <a:p>
          <a:r>
            <a:rPr lang="fr-FR" sz="1400" b="1" dirty="0" err="1"/>
            <a:t>Usages</a:t>
          </a:r>
          <a:r>
            <a:rPr lang="fr-FR" sz="1400" b="1" baseline="0" dirty="0" err="1"/>
            <a:t> et autres</a:t>
          </a:r>
          <a:endParaRPr lang="fr-FR" sz="1400" b="1" dirty="0" err="1"/>
        </a:p>
        <a:p>
          <a:endParaRPr lang="fr-FR" sz="1400" b="1"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a:p>
          <a:endParaRPr lang="fr-FR" sz="1400" dirty="0" err="1"/>
        </a:p>
      </xdr:txBody>
    </xdr:sp>
    <xdr:clientData/>
  </xdr:oneCellAnchor>
</xdr:wsDr>
</file>

<file path=xl/theme/theme1.xml><?xml version="1.0" encoding="utf-8"?>
<a:theme xmlns:a="http://schemas.openxmlformats.org/drawingml/2006/main" name="Default Theme">
  <a:themeElements>
    <a:clrScheme name="Egis">
      <a:dk1>
        <a:srgbClr val="0A0A0A"/>
      </a:dk1>
      <a:lt1>
        <a:sysClr val="window" lastClr="FFFFFF"/>
      </a:lt1>
      <a:dk2>
        <a:srgbClr val="F4A41D"/>
      </a:dk2>
      <a:lt2>
        <a:srgbClr val="828282"/>
      </a:lt2>
      <a:accent1>
        <a:srgbClr val="062C3A"/>
      </a:accent1>
      <a:accent2>
        <a:srgbClr val="ABC100"/>
      </a:accent2>
      <a:accent3>
        <a:srgbClr val="5D858B"/>
      </a:accent3>
      <a:accent4>
        <a:srgbClr val="00617E"/>
      </a:accent4>
      <a:accent5>
        <a:srgbClr val="00A4A6"/>
      </a:accent5>
      <a:accent6>
        <a:srgbClr val="97B8BB"/>
      </a:accent6>
      <a:hlink>
        <a:srgbClr val="062C3A"/>
      </a:hlink>
      <a:folHlink>
        <a:srgbClr val="062C3A"/>
      </a:folHlink>
    </a:clrScheme>
    <a:fontScheme name="Personnalisé 1">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ot="0" spcFirstLastPara="0" vertOverflow="overflow" horzOverflow="overflow" vert="horz" wrap="none" lIns="72000" tIns="72000" rIns="72000" bIns="72000" numCol="1" spcCol="0" rtlCol="0" fromWordArt="0" anchor="ctr" anchorCtr="0" forceAA="0" compatLnSpc="1">
        <a:prstTxWarp prst="textNoShape">
          <a:avLst/>
        </a:prstTxWarp>
        <a:noAutofit/>
      </a:bodyPr>
      <a:lstStyle>
        <a:defPPr algn="ctr">
          <a:defRPr sz="1200"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lIns="0" tIns="0" rIns="0" bIns="0" rtlCol="0">
        <a:spAutoFit/>
      </a:bodyPr>
      <a:lstStyle>
        <a:defPPr>
          <a:defRPr sz="1400" dirty="0" err="1" smtClean="0"/>
        </a:defPPr>
      </a:lstStyle>
    </a:txDef>
  </a:objectDefaults>
  <a:extraClrSchemeLst/>
  <a:extLst>
    <a:ext uri="{05A4C25C-085E-4340-85A3-A5531E510DB2}">
      <thm15:themeFamily xmlns:thm15="http://schemas.microsoft.com/office/thememl/2012/main" name="Default Theme" id="{67E9E277-3239-44B8-BDB8-9001EFBC2C71}" vid="{414D2F0E-8ACE-43A8-9314-DA693AEB899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ED4A-8F13-4242-BB6E-90E2B167D2F6}">
  <dimension ref="E1:X55"/>
  <sheetViews>
    <sheetView tabSelected="1" zoomScale="85" zoomScaleNormal="85" workbookViewId="0">
      <selection activeCell="E6" sqref="E6"/>
    </sheetView>
  </sheetViews>
  <sheetFormatPr baseColWidth="10" defaultColWidth="11.26171875" defaultRowHeight="14.4"/>
  <cols>
    <col min="1" max="16384" width="11.26171875" style="1"/>
  </cols>
  <sheetData>
    <row r="1" spans="5:24">
      <c r="M1" s="58"/>
    </row>
    <row r="3" spans="5:24">
      <c r="E3" s="1" t="s">
        <v>151</v>
      </c>
    </row>
    <row r="5" spans="5:24" ht="30.6">
      <c r="E5" s="179" t="s">
        <v>150</v>
      </c>
    </row>
    <row r="13" spans="5:24">
      <c r="N13" s="186"/>
      <c r="O13" s="187"/>
      <c r="P13" s="187"/>
      <c r="Q13" s="187"/>
      <c r="R13" s="187"/>
      <c r="S13" s="187"/>
      <c r="T13" s="187"/>
      <c r="U13" s="187"/>
      <c r="V13" s="187"/>
      <c r="W13" s="187"/>
      <c r="X13" s="187"/>
    </row>
    <row r="14" spans="5:24">
      <c r="N14" s="187"/>
      <c r="O14" s="187"/>
      <c r="P14" s="187"/>
      <c r="Q14" s="187"/>
      <c r="R14" s="187"/>
      <c r="S14" s="187"/>
      <c r="T14" s="187"/>
      <c r="U14" s="187"/>
      <c r="V14" s="187"/>
      <c r="W14" s="187"/>
      <c r="X14" s="187"/>
    </row>
    <row r="15" spans="5:24">
      <c r="N15" s="187"/>
      <c r="O15" s="187"/>
      <c r="P15" s="187"/>
      <c r="Q15" s="187"/>
      <c r="R15" s="187"/>
      <c r="S15" s="187"/>
      <c r="T15" s="187"/>
      <c r="U15" s="187"/>
      <c r="V15" s="187"/>
      <c r="W15" s="187"/>
      <c r="X15" s="187"/>
    </row>
    <row r="16" spans="5:24">
      <c r="N16" s="187"/>
      <c r="O16" s="187"/>
      <c r="P16" s="187"/>
      <c r="Q16" s="187"/>
      <c r="R16" s="187"/>
      <c r="S16" s="187"/>
      <c r="T16" s="187"/>
      <c r="U16" s="187"/>
      <c r="V16" s="187"/>
      <c r="W16" s="187"/>
      <c r="X16" s="187"/>
    </row>
    <row r="17" spans="14:24">
      <c r="N17" s="187"/>
      <c r="O17" s="187"/>
      <c r="P17" s="187"/>
      <c r="Q17" s="187"/>
      <c r="R17" s="187"/>
      <c r="S17" s="187"/>
      <c r="T17" s="187"/>
      <c r="U17" s="187"/>
      <c r="V17" s="187"/>
      <c r="W17" s="187"/>
      <c r="X17" s="187"/>
    </row>
    <row r="18" spans="14:24">
      <c r="N18" s="187"/>
      <c r="O18" s="187"/>
      <c r="P18" s="187"/>
      <c r="Q18" s="187"/>
      <c r="R18" s="187"/>
      <c r="S18" s="187"/>
      <c r="T18" s="187"/>
      <c r="U18" s="187"/>
      <c r="V18" s="187"/>
      <c r="W18" s="187"/>
      <c r="X18" s="187"/>
    </row>
    <row r="19" spans="14:24">
      <c r="N19" s="187"/>
      <c r="O19" s="187"/>
      <c r="P19" s="187"/>
      <c r="Q19" s="187"/>
      <c r="R19" s="187"/>
      <c r="S19" s="187"/>
      <c r="T19" s="187"/>
      <c r="U19" s="187"/>
      <c r="V19" s="187"/>
      <c r="W19" s="187"/>
      <c r="X19" s="187"/>
    </row>
    <row r="20" spans="14:24">
      <c r="N20" s="187"/>
      <c r="O20" s="187"/>
      <c r="P20" s="187"/>
      <c r="Q20" s="187"/>
      <c r="R20" s="187"/>
      <c r="S20" s="187"/>
      <c r="T20" s="187"/>
      <c r="U20" s="187"/>
      <c r="V20" s="187"/>
      <c r="W20" s="187"/>
      <c r="X20" s="187"/>
    </row>
    <row r="21" spans="14:24">
      <c r="N21" s="187"/>
      <c r="O21" s="187"/>
      <c r="P21" s="187"/>
      <c r="Q21" s="187"/>
      <c r="R21" s="187"/>
      <c r="S21" s="187"/>
      <c r="T21" s="187"/>
      <c r="U21" s="187"/>
      <c r="V21" s="187"/>
      <c r="W21" s="187"/>
      <c r="X21" s="187"/>
    </row>
    <row r="22" spans="14:24">
      <c r="N22" s="187"/>
      <c r="O22" s="187"/>
      <c r="P22" s="187"/>
      <c r="Q22" s="187"/>
      <c r="R22" s="187"/>
      <c r="S22" s="187"/>
      <c r="T22" s="187"/>
      <c r="U22" s="187"/>
      <c r="V22" s="187"/>
      <c r="W22" s="187"/>
      <c r="X22" s="187"/>
    </row>
    <row r="23" spans="14:24">
      <c r="N23" s="187"/>
      <c r="O23" s="187"/>
      <c r="P23" s="187"/>
      <c r="Q23" s="187"/>
      <c r="R23" s="187"/>
      <c r="S23" s="187"/>
      <c r="T23" s="187"/>
      <c r="U23" s="187"/>
      <c r="V23" s="187"/>
      <c r="W23" s="187"/>
      <c r="X23" s="187"/>
    </row>
    <row r="24" spans="14:24">
      <c r="N24" s="187"/>
      <c r="O24" s="187"/>
      <c r="P24" s="187"/>
      <c r="Q24" s="187"/>
      <c r="R24" s="187"/>
      <c r="S24" s="187"/>
      <c r="T24" s="187"/>
      <c r="U24" s="187"/>
      <c r="V24" s="187"/>
      <c r="W24" s="187"/>
      <c r="X24" s="187"/>
    </row>
    <row r="25" spans="14:24">
      <c r="N25" s="187"/>
      <c r="O25" s="187"/>
      <c r="P25" s="187"/>
      <c r="Q25" s="187"/>
      <c r="R25" s="187"/>
      <c r="S25" s="187"/>
      <c r="T25" s="187"/>
      <c r="U25" s="187"/>
      <c r="V25" s="187"/>
      <c r="W25" s="187"/>
      <c r="X25" s="187"/>
    </row>
    <row r="26" spans="14:24">
      <c r="N26" s="187"/>
      <c r="O26" s="187"/>
      <c r="P26" s="187"/>
      <c r="Q26" s="187"/>
      <c r="R26" s="187"/>
      <c r="S26" s="187"/>
      <c r="T26" s="187"/>
      <c r="U26" s="187"/>
      <c r="V26" s="187"/>
      <c r="W26" s="187"/>
      <c r="X26" s="187"/>
    </row>
    <row r="27" spans="14:24">
      <c r="N27" s="187"/>
      <c r="O27" s="187"/>
      <c r="P27" s="187"/>
      <c r="Q27" s="187"/>
      <c r="R27" s="187"/>
      <c r="S27" s="187"/>
      <c r="T27" s="187"/>
      <c r="U27" s="187"/>
      <c r="V27" s="187"/>
      <c r="W27" s="187"/>
      <c r="X27" s="187"/>
    </row>
    <row r="28" spans="14:24">
      <c r="N28" s="187"/>
      <c r="O28" s="187"/>
      <c r="P28" s="187"/>
      <c r="Q28" s="187"/>
      <c r="R28" s="187"/>
      <c r="S28" s="187"/>
      <c r="T28" s="187"/>
      <c r="U28" s="187"/>
      <c r="V28" s="187"/>
      <c r="W28" s="187"/>
      <c r="X28" s="187"/>
    </row>
    <row r="29" spans="14:24">
      <c r="N29" s="187"/>
      <c r="O29" s="187"/>
      <c r="P29" s="187"/>
      <c r="Q29" s="187"/>
      <c r="R29" s="187"/>
      <c r="S29" s="187"/>
      <c r="T29" s="187"/>
      <c r="U29" s="187"/>
      <c r="V29" s="187"/>
      <c r="W29" s="187"/>
      <c r="X29" s="187"/>
    </row>
    <row r="30" spans="14:24">
      <c r="N30" s="187"/>
      <c r="O30" s="187"/>
      <c r="P30" s="187"/>
      <c r="Q30" s="187"/>
      <c r="R30" s="187"/>
      <c r="S30" s="187"/>
      <c r="T30" s="187"/>
      <c r="U30" s="187"/>
      <c r="V30" s="187"/>
      <c r="W30" s="187"/>
      <c r="X30" s="187"/>
    </row>
    <row r="31" spans="14:24">
      <c r="N31" s="187"/>
      <c r="O31" s="187"/>
      <c r="P31" s="187"/>
      <c r="Q31" s="187"/>
      <c r="R31" s="187"/>
      <c r="S31" s="187"/>
      <c r="T31" s="187"/>
      <c r="U31" s="187"/>
      <c r="V31" s="187"/>
      <c r="W31" s="187"/>
      <c r="X31" s="187"/>
    </row>
    <row r="32" spans="14:24">
      <c r="N32" s="187"/>
      <c r="O32" s="187"/>
      <c r="P32" s="187"/>
      <c r="Q32" s="187"/>
      <c r="R32" s="187"/>
      <c r="S32" s="187"/>
      <c r="T32" s="187"/>
      <c r="U32" s="187"/>
      <c r="V32" s="187"/>
      <c r="W32" s="187"/>
      <c r="X32" s="187"/>
    </row>
    <row r="33" spans="14:24">
      <c r="N33" s="187"/>
      <c r="O33" s="187"/>
      <c r="P33" s="187"/>
      <c r="Q33" s="187"/>
      <c r="R33" s="187"/>
      <c r="S33" s="187"/>
      <c r="T33" s="187"/>
      <c r="U33" s="187"/>
      <c r="V33" s="187"/>
      <c r="W33" s="187"/>
      <c r="X33" s="187"/>
    </row>
    <row r="34" spans="14:24">
      <c r="N34" s="187"/>
      <c r="O34" s="187"/>
      <c r="P34" s="187"/>
      <c r="Q34" s="187"/>
      <c r="R34" s="187"/>
      <c r="S34" s="187"/>
      <c r="T34" s="187"/>
      <c r="U34" s="187"/>
      <c r="V34" s="187"/>
      <c r="W34" s="187"/>
      <c r="X34" s="187"/>
    </row>
    <row r="35" spans="14:24">
      <c r="N35" s="187"/>
      <c r="O35" s="187"/>
      <c r="P35" s="187"/>
      <c r="Q35" s="187"/>
      <c r="R35" s="187"/>
      <c r="S35" s="187"/>
      <c r="T35" s="187"/>
      <c r="U35" s="187"/>
      <c r="V35" s="187"/>
      <c r="W35" s="187"/>
      <c r="X35" s="187"/>
    </row>
    <row r="36" spans="14:24">
      <c r="N36" s="187"/>
      <c r="O36" s="187"/>
      <c r="P36" s="187"/>
      <c r="Q36" s="187"/>
      <c r="R36" s="187"/>
      <c r="S36" s="187"/>
      <c r="T36" s="187"/>
      <c r="U36" s="187"/>
      <c r="V36" s="187"/>
      <c r="W36" s="187"/>
      <c r="X36" s="187"/>
    </row>
    <row r="37" spans="14:24">
      <c r="N37" s="187"/>
      <c r="O37" s="187"/>
      <c r="P37" s="187"/>
      <c r="Q37" s="187"/>
      <c r="R37" s="187"/>
      <c r="S37" s="187"/>
      <c r="T37" s="187"/>
      <c r="U37" s="187"/>
      <c r="V37" s="187"/>
      <c r="W37" s="187"/>
      <c r="X37" s="187"/>
    </row>
    <row r="38" spans="14:24">
      <c r="N38" s="187"/>
      <c r="O38" s="187"/>
      <c r="P38" s="187"/>
      <c r="Q38" s="187"/>
      <c r="R38" s="187"/>
      <c r="S38" s="187"/>
      <c r="T38" s="187"/>
      <c r="U38" s="187"/>
      <c r="V38" s="187"/>
      <c r="W38" s="187"/>
      <c r="X38" s="187"/>
    </row>
    <row r="39" spans="14:24">
      <c r="N39" s="187"/>
      <c r="O39" s="187"/>
      <c r="P39" s="187"/>
      <c r="Q39" s="187"/>
      <c r="R39" s="187"/>
      <c r="S39" s="187"/>
      <c r="T39" s="187"/>
      <c r="U39" s="187"/>
      <c r="V39" s="187"/>
      <c r="W39" s="187"/>
      <c r="X39" s="187"/>
    </row>
    <row r="40" spans="14:24">
      <c r="N40" s="187"/>
      <c r="O40" s="187"/>
      <c r="P40" s="187"/>
      <c r="Q40" s="187"/>
      <c r="R40" s="187"/>
      <c r="S40" s="187"/>
      <c r="T40" s="187"/>
      <c r="U40" s="187"/>
      <c r="V40" s="187"/>
      <c r="W40" s="187"/>
      <c r="X40" s="187"/>
    </row>
    <row r="41" spans="14:24">
      <c r="N41" s="187"/>
      <c r="O41" s="187"/>
      <c r="P41" s="187"/>
      <c r="Q41" s="187"/>
      <c r="R41" s="187"/>
      <c r="S41" s="187"/>
      <c r="T41" s="187"/>
      <c r="U41" s="187"/>
      <c r="V41" s="187"/>
      <c r="W41" s="187"/>
      <c r="X41" s="187"/>
    </row>
    <row r="42" spans="14:24">
      <c r="N42" s="187"/>
      <c r="O42" s="187"/>
      <c r="P42" s="187"/>
      <c r="Q42" s="187"/>
      <c r="R42" s="187"/>
      <c r="S42" s="187"/>
      <c r="T42" s="187"/>
      <c r="U42" s="187"/>
      <c r="V42" s="187"/>
      <c r="W42" s="187"/>
      <c r="X42" s="187"/>
    </row>
    <row r="43" spans="14:24">
      <c r="N43" s="187"/>
      <c r="O43" s="187"/>
      <c r="P43" s="187"/>
      <c r="Q43" s="187"/>
      <c r="R43" s="187"/>
      <c r="S43" s="187"/>
      <c r="T43" s="187"/>
      <c r="U43" s="187"/>
      <c r="V43" s="187"/>
      <c r="W43" s="187"/>
      <c r="X43" s="187"/>
    </row>
    <row r="44" spans="14:24">
      <c r="N44" s="187"/>
      <c r="O44" s="187"/>
      <c r="P44" s="187"/>
      <c r="Q44" s="187"/>
      <c r="R44" s="187"/>
      <c r="S44" s="187"/>
      <c r="T44" s="187"/>
      <c r="U44" s="187"/>
      <c r="V44" s="187"/>
      <c r="W44" s="187"/>
      <c r="X44" s="187"/>
    </row>
    <row r="45" spans="14:24">
      <c r="N45" s="187"/>
      <c r="O45" s="187"/>
      <c r="P45" s="187"/>
      <c r="Q45" s="187"/>
      <c r="R45" s="187"/>
      <c r="S45" s="187"/>
      <c r="T45" s="187"/>
      <c r="U45" s="187"/>
      <c r="V45" s="187"/>
      <c r="W45" s="187"/>
      <c r="X45" s="187"/>
    </row>
    <row r="46" spans="14:24">
      <c r="N46" s="187"/>
      <c r="O46" s="187"/>
      <c r="P46" s="187"/>
      <c r="Q46" s="187"/>
      <c r="R46" s="187"/>
      <c r="S46" s="187"/>
      <c r="T46" s="187"/>
      <c r="U46" s="187"/>
      <c r="V46" s="187"/>
      <c r="W46" s="187"/>
      <c r="X46" s="187"/>
    </row>
    <row r="47" spans="14:24">
      <c r="N47" s="187"/>
      <c r="O47" s="187"/>
      <c r="P47" s="187"/>
      <c r="Q47" s="187"/>
      <c r="R47" s="187"/>
      <c r="S47" s="187"/>
      <c r="T47" s="187"/>
      <c r="U47" s="187"/>
      <c r="V47" s="187"/>
      <c r="W47" s="187"/>
      <c r="X47" s="187"/>
    </row>
    <row r="48" spans="14:24">
      <c r="N48" s="187"/>
      <c r="O48" s="187"/>
      <c r="P48" s="187"/>
      <c r="Q48" s="187"/>
      <c r="R48" s="187"/>
      <c r="S48" s="187"/>
      <c r="T48" s="187"/>
      <c r="U48" s="187"/>
      <c r="V48" s="187"/>
      <c r="W48" s="187"/>
      <c r="X48" s="187"/>
    </row>
    <row r="49" spans="14:24">
      <c r="N49" s="187"/>
      <c r="O49" s="187"/>
      <c r="P49" s="187"/>
      <c r="Q49" s="187"/>
      <c r="R49" s="187"/>
      <c r="S49" s="187"/>
      <c r="T49" s="187"/>
      <c r="U49" s="187"/>
      <c r="V49" s="187"/>
      <c r="W49" s="187"/>
      <c r="X49" s="187"/>
    </row>
    <row r="50" spans="14:24">
      <c r="N50" s="187"/>
      <c r="O50" s="187"/>
      <c r="P50" s="187"/>
      <c r="Q50" s="187"/>
      <c r="R50" s="187"/>
      <c r="S50" s="187"/>
      <c r="T50" s="187"/>
      <c r="U50" s="187"/>
      <c r="V50" s="187"/>
      <c r="W50" s="187"/>
      <c r="X50" s="187"/>
    </row>
    <row r="51" spans="14:24">
      <c r="N51" s="187"/>
      <c r="O51" s="187"/>
      <c r="P51" s="187"/>
      <c r="Q51" s="187"/>
      <c r="R51" s="187"/>
      <c r="S51" s="187"/>
      <c r="T51" s="187"/>
      <c r="U51" s="187"/>
      <c r="V51" s="187"/>
      <c r="W51" s="187"/>
      <c r="X51" s="187"/>
    </row>
    <row r="52" spans="14:24">
      <c r="N52" s="187"/>
      <c r="O52" s="187"/>
      <c r="P52" s="187"/>
      <c r="Q52" s="187"/>
      <c r="R52" s="187"/>
      <c r="S52" s="187"/>
      <c r="T52" s="187"/>
      <c r="U52" s="187"/>
      <c r="V52" s="187"/>
      <c r="W52" s="187"/>
      <c r="X52" s="187"/>
    </row>
    <row r="53" spans="14:24">
      <c r="N53" s="187"/>
      <c r="O53" s="187"/>
      <c r="P53" s="187"/>
      <c r="Q53" s="187"/>
      <c r="R53" s="187"/>
      <c r="S53" s="187"/>
      <c r="T53" s="187"/>
      <c r="U53" s="187"/>
      <c r="V53" s="187"/>
      <c r="W53" s="187"/>
      <c r="X53" s="187"/>
    </row>
    <row r="54" spans="14:24">
      <c r="N54" s="187"/>
      <c r="O54" s="187"/>
      <c r="P54" s="187"/>
      <c r="Q54" s="187"/>
      <c r="R54" s="187"/>
      <c r="S54" s="187"/>
      <c r="T54" s="187"/>
      <c r="U54" s="187"/>
      <c r="V54" s="187"/>
      <c r="W54" s="187"/>
      <c r="X54" s="187"/>
    </row>
    <row r="55" spans="14:24">
      <c r="N55" s="128"/>
    </row>
  </sheetData>
  <mergeCells count="1">
    <mergeCell ref="N13:X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3194-CE9E-4E32-86C8-F7981A918DAB}">
  <dimension ref="B1:G22"/>
  <sheetViews>
    <sheetView zoomScale="70" zoomScaleNormal="70" workbookViewId="0">
      <pane xSplit="3" ySplit="3" topLeftCell="D4" activePane="bottomRight" state="frozen"/>
      <selection pane="topRight"/>
      <selection pane="bottomLeft"/>
      <selection pane="bottomRight" activeCell="E7" sqref="E7"/>
    </sheetView>
  </sheetViews>
  <sheetFormatPr baseColWidth="10" defaultColWidth="11.47265625" defaultRowHeight="12.9"/>
  <cols>
    <col min="1" max="1" width="3.47265625" style="139" customWidth="1"/>
    <col min="2" max="2" width="20.89453125" style="136" customWidth="1"/>
    <col min="3" max="3" width="7.62890625" style="137" bestFit="1" customWidth="1"/>
    <col min="4" max="4" width="54.62890625" style="138" bestFit="1" customWidth="1"/>
    <col min="5" max="7" width="75.62890625" style="138" customWidth="1"/>
    <col min="8" max="16384" width="11.47265625" style="139"/>
  </cols>
  <sheetData>
    <row r="1" spans="2:7" ht="13.2" thickBot="1"/>
    <row r="2" spans="2:7" ht="15" customHeight="1">
      <c r="B2" s="192" t="s">
        <v>192</v>
      </c>
      <c r="C2" s="193"/>
      <c r="D2" s="180" t="s">
        <v>193</v>
      </c>
      <c r="E2" s="180" t="s">
        <v>194</v>
      </c>
      <c r="F2" s="181" t="s">
        <v>195</v>
      </c>
      <c r="G2" s="182" t="s">
        <v>242</v>
      </c>
    </row>
    <row r="3" spans="2:7" ht="15.75" customHeight="1" thickBot="1">
      <c r="B3" s="194"/>
      <c r="C3" s="195"/>
      <c r="D3" s="183" t="s">
        <v>196</v>
      </c>
      <c r="E3" s="183" t="s">
        <v>196</v>
      </c>
      <c r="F3" s="184" t="s">
        <v>196</v>
      </c>
      <c r="G3" s="185" t="s">
        <v>197</v>
      </c>
    </row>
    <row r="4" spans="2:7" s="145" customFormat="1" ht="15.75" customHeight="1" thickBot="1">
      <c r="B4" s="140" t="s">
        <v>198</v>
      </c>
      <c r="C4" s="141" t="s">
        <v>199</v>
      </c>
      <c r="D4" s="142" t="s">
        <v>200</v>
      </c>
      <c r="E4" s="142" t="s">
        <v>200</v>
      </c>
      <c r="F4" s="143" t="s">
        <v>201</v>
      </c>
      <c r="G4" s="144" t="s">
        <v>202</v>
      </c>
    </row>
    <row r="5" spans="2:7" s="145" customFormat="1" ht="25.8">
      <c r="B5" s="196" t="s">
        <v>203</v>
      </c>
      <c r="C5" s="146" t="s">
        <v>204</v>
      </c>
      <c r="D5" s="147" t="s">
        <v>205</v>
      </c>
      <c r="E5" s="147" t="s">
        <v>206</v>
      </c>
      <c r="F5" s="147" t="s">
        <v>206</v>
      </c>
      <c r="G5" s="148" t="s">
        <v>206</v>
      </c>
    </row>
    <row r="6" spans="2:7" s="145" customFormat="1" ht="39" thickBot="1">
      <c r="B6" s="196"/>
      <c r="C6" s="149" t="s">
        <v>199</v>
      </c>
      <c r="D6" s="150" t="s">
        <v>207</v>
      </c>
      <c r="E6" s="150" t="s">
        <v>208</v>
      </c>
      <c r="F6" s="151" t="s">
        <v>209</v>
      </c>
      <c r="G6" s="152" t="s">
        <v>210</v>
      </c>
    </row>
    <row r="7" spans="2:7" ht="174.75" customHeight="1">
      <c r="B7" s="188" t="s">
        <v>211</v>
      </c>
      <c r="C7" s="153" t="s">
        <v>204</v>
      </c>
      <c r="D7" s="154" t="s">
        <v>212</v>
      </c>
      <c r="E7" s="154" t="s">
        <v>213</v>
      </c>
      <c r="F7" s="155" t="s">
        <v>214</v>
      </c>
      <c r="G7" s="156" t="s">
        <v>215</v>
      </c>
    </row>
    <row r="8" spans="2:7" ht="39" thickBot="1">
      <c r="B8" s="189"/>
      <c r="C8" s="157" t="s">
        <v>199</v>
      </c>
      <c r="D8" s="158"/>
      <c r="E8" s="159" t="s">
        <v>216</v>
      </c>
      <c r="F8" s="160" t="s">
        <v>217</v>
      </c>
      <c r="G8" s="161" t="s">
        <v>218</v>
      </c>
    </row>
    <row r="9" spans="2:7" ht="129">
      <c r="B9" s="197" t="s">
        <v>219</v>
      </c>
      <c r="C9" s="146" t="s">
        <v>204</v>
      </c>
      <c r="D9" s="147" t="s">
        <v>212</v>
      </c>
      <c r="E9" s="162" t="s">
        <v>220</v>
      </c>
      <c r="F9" s="163" t="s">
        <v>215</v>
      </c>
      <c r="G9" s="164" t="s">
        <v>215</v>
      </c>
    </row>
    <row r="10" spans="2:7" ht="129.30000000000001" thickBot="1">
      <c r="B10" s="189"/>
      <c r="C10" s="157" t="s">
        <v>199</v>
      </c>
      <c r="D10" s="165"/>
      <c r="E10" s="165"/>
      <c r="F10" s="166" t="s">
        <v>221</v>
      </c>
      <c r="G10" s="161" t="s">
        <v>222</v>
      </c>
    </row>
    <row r="11" spans="2:7" ht="51.6">
      <c r="B11" s="188" t="s">
        <v>223</v>
      </c>
      <c r="C11" s="153" t="s">
        <v>204</v>
      </c>
      <c r="D11" s="147" t="s">
        <v>212</v>
      </c>
      <c r="E11" s="167" t="s">
        <v>224</v>
      </c>
      <c r="F11" s="168" t="s">
        <v>215</v>
      </c>
      <c r="G11" s="156" t="s">
        <v>215</v>
      </c>
    </row>
    <row r="12" spans="2:7" ht="26.1" thickBot="1">
      <c r="B12" s="189"/>
      <c r="C12" s="157" t="s">
        <v>199</v>
      </c>
      <c r="D12" s="165"/>
      <c r="E12" s="165"/>
      <c r="F12" s="160" t="s">
        <v>225</v>
      </c>
      <c r="G12" s="169" t="s">
        <v>226</v>
      </c>
    </row>
    <row r="13" spans="2:7" ht="51.75" customHeight="1">
      <c r="B13" s="190" t="s">
        <v>227</v>
      </c>
      <c r="C13" s="153" t="s">
        <v>204</v>
      </c>
      <c r="D13" s="147" t="s">
        <v>212</v>
      </c>
      <c r="E13" s="170" t="s">
        <v>228</v>
      </c>
      <c r="F13" s="168" t="s">
        <v>215</v>
      </c>
      <c r="G13" s="156" t="s">
        <v>215</v>
      </c>
    </row>
    <row r="14" spans="2:7" ht="15" customHeight="1" thickBot="1">
      <c r="B14" s="191"/>
      <c r="C14" s="157" t="s">
        <v>199</v>
      </c>
      <c r="D14" s="171"/>
      <c r="E14" s="171" t="s">
        <v>229</v>
      </c>
      <c r="F14" s="160" t="s">
        <v>230</v>
      </c>
      <c r="G14" s="161"/>
    </row>
    <row r="15" spans="2:7" ht="112.5" customHeight="1">
      <c r="B15" s="188" t="s">
        <v>231</v>
      </c>
      <c r="C15" s="153" t="s">
        <v>204</v>
      </c>
      <c r="D15" s="147" t="s">
        <v>212</v>
      </c>
      <c r="E15" s="170" t="s">
        <v>232</v>
      </c>
      <c r="F15" s="168" t="s">
        <v>215</v>
      </c>
      <c r="G15" s="156" t="s">
        <v>215</v>
      </c>
    </row>
    <row r="16" spans="2:7" ht="15" customHeight="1" thickBot="1">
      <c r="B16" s="189"/>
      <c r="C16" s="172" t="s">
        <v>199</v>
      </c>
      <c r="D16" s="173"/>
      <c r="E16" s="173"/>
      <c r="F16" s="174"/>
      <c r="G16" s="175"/>
    </row>
    <row r="17" spans="2:7" ht="64.5">
      <c r="B17" s="188" t="s">
        <v>233</v>
      </c>
      <c r="C17" s="153" t="s">
        <v>204</v>
      </c>
      <c r="D17" s="147" t="s">
        <v>212</v>
      </c>
      <c r="E17" s="167" t="s">
        <v>234</v>
      </c>
      <c r="F17" s="168" t="s">
        <v>215</v>
      </c>
      <c r="G17" s="156" t="s">
        <v>215</v>
      </c>
    </row>
    <row r="18" spans="2:7" ht="26.1" thickBot="1">
      <c r="B18" s="189"/>
      <c r="C18" s="157" t="s">
        <v>199</v>
      </c>
      <c r="D18" s="171"/>
      <c r="E18" s="171"/>
      <c r="F18" s="160" t="s">
        <v>235</v>
      </c>
      <c r="G18" s="176"/>
    </row>
    <row r="19" spans="2:7" ht="38.700000000000003">
      <c r="B19" s="188" t="s">
        <v>236</v>
      </c>
      <c r="C19" s="153" t="s">
        <v>204</v>
      </c>
      <c r="D19" s="147" t="s">
        <v>212</v>
      </c>
      <c r="E19" s="167" t="s">
        <v>237</v>
      </c>
      <c r="F19" s="168" t="s">
        <v>215</v>
      </c>
      <c r="G19" s="177" t="s">
        <v>215</v>
      </c>
    </row>
    <row r="20" spans="2:7" ht="26.1" thickBot="1">
      <c r="B20" s="189"/>
      <c r="C20" s="157" t="s">
        <v>199</v>
      </c>
      <c r="D20" s="171"/>
      <c r="E20" s="171"/>
      <c r="F20" s="160" t="s">
        <v>238</v>
      </c>
      <c r="G20" s="176"/>
    </row>
    <row r="21" spans="2:7" ht="51.6">
      <c r="B21" s="190" t="s">
        <v>239</v>
      </c>
      <c r="C21" s="153" t="s">
        <v>204</v>
      </c>
      <c r="D21" s="147" t="s">
        <v>212</v>
      </c>
      <c r="E21" s="178" t="s">
        <v>240</v>
      </c>
      <c r="F21" s="168" t="s">
        <v>215</v>
      </c>
      <c r="G21" s="156" t="s">
        <v>215</v>
      </c>
    </row>
    <row r="22" spans="2:7" ht="13.2" thickBot="1">
      <c r="B22" s="191"/>
      <c r="C22" s="157" t="s">
        <v>199</v>
      </c>
      <c r="D22" s="171"/>
      <c r="E22" s="171"/>
      <c r="F22" s="160"/>
      <c r="G22" s="161"/>
    </row>
  </sheetData>
  <mergeCells count="10">
    <mergeCell ref="B15:B16"/>
    <mergeCell ref="B17:B18"/>
    <mergeCell ref="B19:B20"/>
    <mergeCell ref="B21:B22"/>
    <mergeCell ref="B2:C3"/>
    <mergeCell ref="B5:B6"/>
    <mergeCell ref="B7:B8"/>
    <mergeCell ref="B9:B10"/>
    <mergeCell ref="B11:B12"/>
    <mergeCell ref="B13: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6A50-25A6-418D-9B66-D71EAB05BAF3}">
  <sheetPr>
    <tabColor rgb="FFFEEED6"/>
  </sheetPr>
  <dimension ref="B1:F32"/>
  <sheetViews>
    <sheetView zoomScale="85" zoomScaleNormal="85" workbookViewId="0">
      <selection activeCell="C24" sqref="C24"/>
    </sheetView>
  </sheetViews>
  <sheetFormatPr baseColWidth="10" defaultColWidth="11.26171875" defaultRowHeight="14.4"/>
  <cols>
    <col min="1" max="1" width="11.26171875" style="1"/>
    <col min="2" max="2" width="21.89453125" style="1" customWidth="1"/>
    <col min="3" max="3" width="15.89453125" style="1" customWidth="1"/>
    <col min="4" max="4" width="11.26171875" style="1"/>
    <col min="5" max="5" width="17" style="1" customWidth="1"/>
    <col min="6" max="16384" width="11.26171875" style="1"/>
  </cols>
  <sheetData>
    <row r="1" spans="2:6">
      <c r="E1" s="58"/>
    </row>
    <row r="2" spans="2:6">
      <c r="B2" s="3" t="s">
        <v>0</v>
      </c>
      <c r="E2" s="58"/>
    </row>
    <row r="4" spans="2:6">
      <c r="B4" s="1" t="s">
        <v>1</v>
      </c>
      <c r="C4" s="119" t="s">
        <v>2</v>
      </c>
      <c r="E4" s="1" t="s">
        <v>3</v>
      </c>
      <c r="F4" s="119"/>
    </row>
    <row r="5" spans="2:6">
      <c r="B5" s="1" t="s">
        <v>4</v>
      </c>
      <c r="C5" s="119"/>
      <c r="E5" s="1" t="s">
        <v>5</v>
      </c>
      <c r="F5" s="119"/>
    </row>
    <row r="6" spans="2:6">
      <c r="B6" s="1" t="s">
        <v>6</v>
      </c>
      <c r="C6" s="119"/>
    </row>
    <row r="7" spans="2:6">
      <c r="B7" s="1" t="s">
        <v>7</v>
      </c>
      <c r="C7" s="119"/>
      <c r="D7" s="58"/>
    </row>
    <row r="8" spans="2:6">
      <c r="B8" s="1" t="s">
        <v>8</v>
      </c>
      <c r="C8" s="119" t="s">
        <v>9</v>
      </c>
    </row>
    <row r="9" spans="2:6">
      <c r="B9" s="1" t="s">
        <v>10</v>
      </c>
      <c r="C9" s="119">
        <v>1</v>
      </c>
      <c r="D9" s="116"/>
    </row>
    <row r="11" spans="2:6">
      <c r="B11" s="3" t="s">
        <v>11</v>
      </c>
    </row>
    <row r="12" spans="2:6" s="36" customFormat="1" ht="33" customHeight="1">
      <c r="C12" s="68" t="s">
        <v>12</v>
      </c>
      <c r="D12" s="68" t="s">
        <v>13</v>
      </c>
      <c r="E12" s="68" t="s">
        <v>14</v>
      </c>
    </row>
    <row r="13" spans="2:6">
      <c r="B13" s="51" t="s">
        <v>15</v>
      </c>
      <c r="C13" s="52"/>
      <c r="D13" s="52"/>
      <c r="E13" s="69">
        <f>IFERROR(VLOOKUP(B13,BDD!$B$16:$C$29,2,FALSE),"")*D13</f>
        <v>0</v>
      </c>
    </row>
    <row r="14" spans="2:6">
      <c r="B14" s="51" t="s">
        <v>16</v>
      </c>
      <c r="C14" s="52"/>
      <c r="D14" s="52"/>
      <c r="E14" s="69">
        <f>IFERROR(VLOOKUP(B14,BDD!$B$16:$C$29,2,FALSE),"")*D14</f>
        <v>0</v>
      </c>
    </row>
    <row r="15" spans="2:6">
      <c r="B15" s="51" t="s">
        <v>17</v>
      </c>
      <c r="C15" s="52"/>
      <c r="D15" s="52"/>
      <c r="E15" s="69">
        <f>IFERROR(VLOOKUP(B15,BDD!$B$16:$C$29,2,FALSE),"")*D15</f>
        <v>0</v>
      </c>
    </row>
    <row r="16" spans="2:6">
      <c r="B16" s="51" t="s">
        <v>18</v>
      </c>
      <c r="C16" s="52"/>
      <c r="D16" s="52"/>
      <c r="E16" s="69">
        <f>IFERROR(VLOOKUP(B16,BDD!$B$16:$C$29,2,FALSE),"")*D16</f>
        <v>0</v>
      </c>
    </row>
    <row r="17" spans="2:5">
      <c r="B17" s="51" t="s">
        <v>19</v>
      </c>
      <c r="C17" s="52"/>
      <c r="D17" s="52"/>
      <c r="E17" s="69">
        <f>IFERROR(VLOOKUP(B17,BDD!$B$16:$C$29,2,FALSE),"")*D17</f>
        <v>0</v>
      </c>
    </row>
    <row r="18" spans="2:5">
      <c r="B18" s="51" t="s">
        <v>20</v>
      </c>
      <c r="C18" s="52"/>
      <c r="D18" s="52"/>
      <c r="E18" s="69">
        <f>IFERROR(VLOOKUP(B18,BDD!$B$16:$C$29,2,FALSE),"")*D18</f>
        <v>0</v>
      </c>
    </row>
    <row r="19" spans="2:5">
      <c r="B19" s="51" t="s">
        <v>21</v>
      </c>
      <c r="C19" s="52"/>
      <c r="D19" s="52"/>
      <c r="E19" s="69">
        <f>IFERROR(VLOOKUP(B19,BDD!$B$16:$C$29,2,FALSE),"")*D19</f>
        <v>0</v>
      </c>
    </row>
    <row r="20" spans="2:5">
      <c r="B20" s="51" t="s">
        <v>22</v>
      </c>
      <c r="C20" s="52"/>
      <c r="D20" s="52"/>
      <c r="E20" s="69">
        <f>IFERROR(VLOOKUP(B20,BDD!$B$16:$C$29,2,FALSE),"")*D20</f>
        <v>0</v>
      </c>
    </row>
    <row r="21" spans="2:5">
      <c r="B21" s="51" t="s">
        <v>23</v>
      </c>
      <c r="C21" s="52"/>
      <c r="D21" s="52"/>
      <c r="E21" s="69">
        <f>IFERROR(VLOOKUP(B21,BDD!$B$16:$C$29,2,FALSE),"")*D21</f>
        <v>0</v>
      </c>
    </row>
    <row r="22" spans="2:5">
      <c r="B22" s="51" t="s">
        <v>24</v>
      </c>
      <c r="C22" s="52"/>
      <c r="D22" s="52"/>
      <c r="E22" s="69">
        <f>IFERROR(VLOOKUP(B22,BDD!$B$16:$C$29,2,FALSE),"")*D22</f>
        <v>0</v>
      </c>
    </row>
    <row r="23" spans="2:5">
      <c r="B23" s="51" t="s">
        <v>25</v>
      </c>
      <c r="C23" s="52"/>
      <c r="D23" s="52"/>
      <c r="E23" s="69">
        <f>IFERROR(VLOOKUP(B23,BDD!$B$16:$C$29,2,FALSE),"")*D23</f>
        <v>0</v>
      </c>
    </row>
    <row r="24" spans="2:5">
      <c r="B24" s="51" t="s">
        <v>26</v>
      </c>
      <c r="C24" s="52"/>
      <c r="D24" s="52"/>
      <c r="E24" s="69">
        <f>IFERROR(VLOOKUP(B24,BDD!$B$16:$C$29,2,FALSE),"")*D24</f>
        <v>0</v>
      </c>
    </row>
    <row r="25" spans="2:5">
      <c r="B25" s="51" t="s">
        <v>27</v>
      </c>
      <c r="C25" s="52"/>
      <c r="D25" s="52"/>
      <c r="E25" s="69">
        <f>IFERROR(VLOOKUP(B25,BDD!$B$16:$C$29,2,FALSE),"")*D25</f>
        <v>0</v>
      </c>
    </row>
    <row r="26" spans="2:5" ht="14.7" thickBot="1">
      <c r="B26" s="51" t="s">
        <v>28</v>
      </c>
      <c r="C26" s="52"/>
      <c r="D26" s="52"/>
      <c r="E26" s="69">
        <f>IFERROR(VLOOKUP(B26,BDD!$B$16:$C$29,2,FALSE),"")*D26</f>
        <v>0</v>
      </c>
    </row>
    <row r="27" spans="2:5" ht="14.7" thickBot="1">
      <c r="C27" s="120">
        <f>SUM(C13:C26)</f>
        <v>0</v>
      </c>
      <c r="D27" s="121">
        <f t="shared" ref="D27:E27" si="0">SUM(D13:D26)</f>
        <v>0</v>
      </c>
      <c r="E27" s="117">
        <f t="shared" si="0"/>
        <v>0</v>
      </c>
    </row>
    <row r="28" spans="2:5">
      <c r="D28" s="58"/>
    </row>
    <row r="30" spans="2:5">
      <c r="B30" s="3" t="s">
        <v>29</v>
      </c>
    </row>
    <row r="31" spans="2:5">
      <c r="B31" s="108" t="s">
        <v>30</v>
      </c>
      <c r="C31" s="107"/>
      <c r="D31" s="22" t="s">
        <v>31</v>
      </c>
    </row>
    <row r="32" spans="2:5">
      <c r="B32" s="9" t="s">
        <v>32</v>
      </c>
      <c r="C32" s="41"/>
      <c r="D32" s="22" t="s">
        <v>33</v>
      </c>
    </row>
  </sheetData>
  <dataValidations count="2">
    <dataValidation type="list" allowBlank="1" showInputMessage="1" showErrorMessage="1" sqref="C9" xr:uid="{2346A047-E422-4C58-B82F-80C0B70CAAE9}">
      <formula1>"1,2,3,4,5,6,7,8"</formula1>
    </dataValidation>
    <dataValidation type="list" allowBlank="1" showInputMessage="1" showErrorMessage="1" sqref="C8" xr:uid="{029276A7-5E34-4DEE-9249-33F90DFFFF94}">
      <formula1>"H1a,H1b,H1c,H1d,H2a,H2b,H3"</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45B6-E332-42AD-B5BA-174904B1CE3C}">
  <sheetPr>
    <tabColor rgb="FFFAB09C"/>
  </sheetPr>
  <dimension ref="B1:X157"/>
  <sheetViews>
    <sheetView zoomScale="85" zoomScaleNormal="85" workbookViewId="0">
      <selection activeCell="F29" sqref="F29"/>
    </sheetView>
  </sheetViews>
  <sheetFormatPr baseColWidth="10" defaultColWidth="11.26171875" defaultRowHeight="14.4" outlineLevelRow="2" outlineLevelCol="1"/>
  <cols>
    <col min="1" max="1" width="11.26171875" style="1"/>
    <col min="2" max="2" width="26.62890625" style="1" customWidth="1"/>
    <col min="3" max="3" width="21.3671875" style="1" customWidth="1"/>
    <col min="4" max="4" width="12.89453125" style="1" hidden="1" customWidth="1" outlineLevel="1"/>
    <col min="5" max="8" width="12.3671875" style="1" hidden="1" customWidth="1" outlineLevel="1"/>
    <col min="9" max="9" width="17.734375" style="1" customWidth="1" collapsed="1"/>
    <col min="10" max="10" width="13.47265625" style="1" hidden="1" customWidth="1" outlineLevel="1"/>
    <col min="11" max="13" width="13.26171875" style="1" hidden="1" customWidth="1" outlineLevel="1"/>
    <col min="14" max="14" width="19.3671875" style="1" customWidth="1" collapsed="1"/>
    <col min="15" max="15" width="10.89453125" style="1" hidden="1" customWidth="1" outlineLevel="1"/>
    <col min="16" max="16" width="17.734375" style="1" customWidth="1" collapsed="1"/>
    <col min="17" max="17" width="11.26171875" style="1" hidden="1" customWidth="1" outlineLevel="1"/>
    <col min="18" max="18" width="17.734375" style="1" customWidth="1" collapsed="1"/>
    <col min="19" max="19" width="11.26171875" style="1" hidden="1" customWidth="1" outlineLevel="1"/>
    <col min="20" max="20" width="17.734375" style="1" customWidth="1" collapsed="1"/>
    <col min="21" max="21" width="11.26171875" style="1" hidden="1" customWidth="1" outlineLevel="1"/>
    <col min="22" max="22" width="11.26171875" style="1" collapsed="1"/>
    <col min="23" max="16384" width="11.26171875" style="1"/>
  </cols>
  <sheetData>
    <row r="1" spans="2:24">
      <c r="W1" s="129"/>
      <c r="X1" s="118"/>
    </row>
    <row r="2" spans="2:24" s="111" customFormat="1" ht="28.9" customHeight="1">
      <c r="B2" s="114" t="s">
        <v>102</v>
      </c>
    </row>
    <row r="4" spans="2:24" ht="33.6" customHeight="1">
      <c r="C4" s="37" t="s">
        <v>103</v>
      </c>
      <c r="D4" s="199" t="s">
        <v>104</v>
      </c>
      <c r="E4" s="199"/>
      <c r="F4" s="199" t="s">
        <v>105</v>
      </c>
      <c r="G4" s="199"/>
      <c r="I4" s="97" t="s">
        <v>106</v>
      </c>
    </row>
    <row r="5" spans="2:24">
      <c r="B5" s="98" t="s">
        <v>107</v>
      </c>
      <c r="C5" s="99">
        <f>SUM(C6:C13)</f>
        <v>103.05915659162405</v>
      </c>
      <c r="D5" s="60">
        <f>BDD!D3</f>
        <v>150</v>
      </c>
      <c r="E5" s="61">
        <f>'2. CONCEPTION'!F153</f>
        <v>1</v>
      </c>
      <c r="F5" s="60">
        <f>BDD!F3</f>
        <v>100</v>
      </c>
      <c r="G5" s="61">
        <f>'2. CONCEPTION'!G153</f>
        <v>0.5</v>
      </c>
      <c r="I5" s="22" t="s">
        <v>31</v>
      </c>
      <c r="J5" s="133" t="s">
        <v>57</v>
      </c>
      <c r="K5" s="133" t="s">
        <v>191</v>
      </c>
      <c r="L5" s="132" t="s">
        <v>187</v>
      </c>
      <c r="N5" s="133"/>
      <c r="O5" s="133"/>
    </row>
    <row r="6" spans="2:24" hidden="1" outlineLevel="1">
      <c r="B6" s="101" t="s">
        <v>108</v>
      </c>
      <c r="C6" s="100">
        <f>'2. CONCEPTION'!L85/'2. CONCEPTION'!$H$67+K6</f>
        <v>49.742421392219079</v>
      </c>
      <c r="D6" s="42"/>
      <c r="F6" s="42"/>
      <c r="I6" s="22" t="s">
        <v>31</v>
      </c>
      <c r="J6" s="134">
        <f>M24</f>
        <v>0</v>
      </c>
      <c r="K6" s="135">
        <f>J6/$H$67</f>
        <v>0</v>
      </c>
      <c r="L6" s="133" t="s">
        <v>164</v>
      </c>
      <c r="M6" s="133">
        <f>-SUMIF($F$107:$F$113,L6,$E$107:$E$113)</f>
        <v>0</v>
      </c>
      <c r="N6" s="133"/>
    </row>
    <row r="7" spans="2:24" hidden="1" outlineLevel="1">
      <c r="B7" s="101" t="s">
        <v>50</v>
      </c>
      <c r="C7" s="100">
        <f>'2. CONCEPTION'!P85/'2. CONCEPTION'!$H$67+K7</f>
        <v>11.828328465851104</v>
      </c>
      <c r="D7" s="42"/>
      <c r="F7" s="42"/>
      <c r="I7" s="22" t="s">
        <v>31</v>
      </c>
      <c r="J7" s="134">
        <f>M22</f>
        <v>0</v>
      </c>
      <c r="K7" s="135">
        <f t="shared" ref="K7:K33" si="0">J7/$H$67</f>
        <v>0</v>
      </c>
      <c r="L7" s="133" t="s">
        <v>165</v>
      </c>
      <c r="M7" s="133">
        <f t="shared" ref="M7:M24" si="1">-SUMIF($F$107:$F$113,L7,$E$107:$E$113)</f>
        <v>0</v>
      </c>
      <c r="N7" s="133"/>
    </row>
    <row r="8" spans="2:24" hidden="1" outlineLevel="1">
      <c r="B8" s="101" t="s">
        <v>84</v>
      </c>
      <c r="C8" s="100">
        <f>'2. CONCEPTION'!R85/'2. CONCEPTION'!$H$67+K8</f>
        <v>1.3689358605388584</v>
      </c>
      <c r="D8" s="42"/>
      <c r="F8" s="42"/>
      <c r="I8" s="22" t="s">
        <v>31</v>
      </c>
      <c r="J8" s="134">
        <f>M23</f>
        <v>0</v>
      </c>
      <c r="K8" s="135">
        <f t="shared" si="0"/>
        <v>0</v>
      </c>
      <c r="L8" s="133" t="s">
        <v>166</v>
      </c>
      <c r="M8" s="133">
        <f t="shared" si="1"/>
        <v>0</v>
      </c>
      <c r="N8" s="133"/>
    </row>
    <row r="9" spans="2:24" hidden="1" outlineLevel="1">
      <c r="B9" s="101" t="s">
        <v>82</v>
      </c>
      <c r="C9" s="100">
        <f>'2. CONCEPTION'!N85/'2. CONCEPTION'!$H$67+K9</f>
        <v>0.37352023808208518</v>
      </c>
      <c r="D9" s="42"/>
      <c r="F9" s="42"/>
      <c r="I9" s="22" t="s">
        <v>31</v>
      </c>
      <c r="J9" s="134">
        <f>M21</f>
        <v>0</v>
      </c>
      <c r="K9" s="135">
        <f t="shared" si="0"/>
        <v>0</v>
      </c>
      <c r="L9" s="133" t="s">
        <v>167</v>
      </c>
      <c r="M9" s="133">
        <f t="shared" si="1"/>
        <v>0</v>
      </c>
      <c r="N9" s="133"/>
    </row>
    <row r="10" spans="2:24" hidden="1" outlineLevel="1">
      <c r="B10" s="101" t="s">
        <v>109</v>
      </c>
      <c r="C10" s="100">
        <f>'2. CONCEPTION'!J85/'2. CONCEPTION'!$H$67+K10</f>
        <v>5.4242357395337431</v>
      </c>
      <c r="D10" s="42"/>
      <c r="F10" s="42"/>
      <c r="I10" s="22" t="s">
        <v>31</v>
      </c>
      <c r="J10" s="134">
        <f>M18</f>
        <v>0</v>
      </c>
      <c r="K10" s="135">
        <f t="shared" si="0"/>
        <v>0</v>
      </c>
      <c r="L10" s="133" t="s">
        <v>168</v>
      </c>
      <c r="M10" s="133">
        <f t="shared" si="1"/>
        <v>0</v>
      </c>
      <c r="N10" s="133"/>
    </row>
    <row r="11" spans="2:24" hidden="1" outlineLevel="1">
      <c r="B11" s="101" t="s">
        <v>110</v>
      </c>
      <c r="C11" s="100">
        <f>'2. CONCEPTION'!K67/'2. CONCEPTION'!$H$67+K11</f>
        <v>0</v>
      </c>
      <c r="D11" s="42"/>
      <c r="F11" s="42"/>
      <c r="I11" s="22" t="s">
        <v>31</v>
      </c>
      <c r="J11" s="134">
        <f>M12</f>
        <v>0</v>
      </c>
      <c r="K11" s="135">
        <f t="shared" si="0"/>
        <v>0</v>
      </c>
      <c r="L11" s="133" t="s">
        <v>171</v>
      </c>
      <c r="M11" s="133">
        <f t="shared" si="1"/>
        <v>0</v>
      </c>
      <c r="N11" s="133"/>
    </row>
    <row r="12" spans="2:24" hidden="1" outlineLevel="1">
      <c r="B12" s="101" t="s">
        <v>111</v>
      </c>
      <c r="C12" s="100">
        <f>'2. CONCEPTION'!K85/'2. CONCEPTION'!$H$67+K12</f>
        <v>34.397996729354055</v>
      </c>
      <c r="D12" s="42"/>
      <c r="F12" s="42"/>
      <c r="I12" s="22" t="s">
        <v>31</v>
      </c>
      <c r="J12" s="134">
        <f>M19</f>
        <v>0</v>
      </c>
      <c r="K12" s="135">
        <f t="shared" si="0"/>
        <v>0</v>
      </c>
      <c r="L12" s="133" t="s">
        <v>172</v>
      </c>
      <c r="M12" s="133">
        <f t="shared" si="1"/>
        <v>0</v>
      </c>
      <c r="N12" s="133"/>
    </row>
    <row r="13" spans="2:24" hidden="1" outlineLevel="1">
      <c r="B13" s="101" t="s">
        <v>85</v>
      </c>
      <c r="C13" s="100">
        <f>'2. CONCEPTION'!T85/'2. CONCEPTION'!$H$67+K13</f>
        <v>-7.6281833954889008E-2</v>
      </c>
      <c r="D13" s="42"/>
      <c r="F13" s="42"/>
      <c r="I13" s="22" t="s">
        <v>31</v>
      </c>
      <c r="J13" s="134">
        <f>M24</f>
        <v>0</v>
      </c>
      <c r="K13" s="135">
        <f t="shared" si="0"/>
        <v>0</v>
      </c>
      <c r="L13" s="133" t="s">
        <v>173</v>
      </c>
      <c r="M13" s="133">
        <f t="shared" si="1"/>
        <v>0</v>
      </c>
      <c r="N13" s="133"/>
    </row>
    <row r="14" spans="2:24" collapsed="1">
      <c r="B14" s="6" t="s">
        <v>112</v>
      </c>
      <c r="C14" s="59">
        <f>SUM(C15:C19)</f>
        <v>371.93144012573003</v>
      </c>
      <c r="D14" s="62">
        <f>BDD!D4</f>
        <v>500</v>
      </c>
      <c r="E14" s="63">
        <f>'2. CONCEPTION'!F154</f>
        <v>1</v>
      </c>
      <c r="F14" s="62">
        <f>BDD!F4</f>
        <v>400</v>
      </c>
      <c r="G14" s="63">
        <f>'2. CONCEPTION'!G154</f>
        <v>1</v>
      </c>
      <c r="I14" s="22" t="s">
        <v>31</v>
      </c>
      <c r="J14" s="134"/>
      <c r="K14" s="135">
        <f t="shared" si="0"/>
        <v>0</v>
      </c>
      <c r="L14" s="133" t="s">
        <v>174</v>
      </c>
      <c r="M14" s="133">
        <f t="shared" si="1"/>
        <v>0</v>
      </c>
      <c r="N14" s="133"/>
    </row>
    <row r="15" spans="2:24" hidden="1" outlineLevel="1">
      <c r="B15" s="102" t="s">
        <v>113</v>
      </c>
      <c r="C15" s="39">
        <f>'2. CONCEPTION'!J67/'2. CONCEPTION'!$H$67+K15</f>
        <v>282.36678626462316</v>
      </c>
      <c r="D15" s="42"/>
      <c r="F15" s="42"/>
      <c r="I15" s="22" t="s">
        <v>31</v>
      </c>
      <c r="J15" s="134">
        <f>M11+M12</f>
        <v>0</v>
      </c>
      <c r="K15" s="135">
        <f t="shared" si="0"/>
        <v>0</v>
      </c>
      <c r="L15" s="133" t="s">
        <v>175</v>
      </c>
      <c r="M15" s="133">
        <f t="shared" si="1"/>
        <v>0</v>
      </c>
      <c r="N15" s="133"/>
    </row>
    <row r="16" spans="2:24" hidden="1" outlineLevel="1">
      <c r="B16" s="102" t="s">
        <v>109</v>
      </c>
      <c r="C16" s="39">
        <f>'2. CONCEPTION'!J85/'2. CONCEPTION'!$H$67+K16</f>
        <v>5.4242357395337431</v>
      </c>
      <c r="D16" s="42"/>
      <c r="F16" s="42"/>
      <c r="I16" s="22" t="s">
        <v>31</v>
      </c>
      <c r="J16" s="134">
        <f>M18</f>
        <v>0</v>
      </c>
      <c r="K16" s="135">
        <f t="shared" si="0"/>
        <v>0</v>
      </c>
      <c r="L16" s="133" t="s">
        <v>176</v>
      </c>
      <c r="M16" s="133">
        <f t="shared" si="1"/>
        <v>0</v>
      </c>
      <c r="N16" s="133"/>
    </row>
    <row r="17" spans="2:15" hidden="1" outlineLevel="1">
      <c r="B17" s="102" t="s">
        <v>111</v>
      </c>
      <c r="C17" s="39">
        <f>K85/'2. CONCEPTION'!$H$67+K17</f>
        <v>34.397996729354055</v>
      </c>
      <c r="D17" s="42"/>
      <c r="F17" s="42"/>
      <c r="I17" s="22" t="s">
        <v>31</v>
      </c>
      <c r="J17" s="134">
        <f>M19</f>
        <v>0</v>
      </c>
      <c r="K17" s="135">
        <f t="shared" si="0"/>
        <v>0</v>
      </c>
      <c r="L17" s="133" t="s">
        <v>177</v>
      </c>
      <c r="M17" s="133">
        <f t="shared" si="1"/>
        <v>0</v>
      </c>
      <c r="N17" s="133"/>
    </row>
    <row r="18" spans="2:15" hidden="1" outlineLevel="1">
      <c r="B18" s="102" t="s">
        <v>114</v>
      </c>
      <c r="C18" s="39">
        <f>L67/'2. CONCEPTION'!$H$67+K18</f>
        <v>0</v>
      </c>
      <c r="D18" s="42"/>
      <c r="F18" s="42"/>
      <c r="I18" s="22" t="s">
        <v>31</v>
      </c>
      <c r="J18" s="134">
        <f>M13</f>
        <v>0</v>
      </c>
      <c r="K18" s="135">
        <f t="shared" si="0"/>
        <v>0</v>
      </c>
      <c r="L18" s="133" t="s">
        <v>178</v>
      </c>
      <c r="M18" s="133">
        <f t="shared" si="1"/>
        <v>0</v>
      </c>
      <c r="N18" s="133"/>
    </row>
    <row r="19" spans="2:15" hidden="1" outlineLevel="1">
      <c r="B19" s="102" t="s">
        <v>108</v>
      </c>
      <c r="C19" s="39">
        <f>'2. CONCEPTION'!L85/'2. CONCEPTION'!$H$67+K19</f>
        <v>49.742421392219079</v>
      </c>
      <c r="D19" s="42"/>
      <c r="F19" s="42"/>
      <c r="I19" s="22" t="s">
        <v>31</v>
      </c>
      <c r="J19" s="134">
        <f>M24</f>
        <v>0</v>
      </c>
      <c r="K19" s="135">
        <f t="shared" si="0"/>
        <v>0</v>
      </c>
      <c r="L19" s="133" t="s">
        <v>179</v>
      </c>
      <c r="M19" s="133">
        <f t="shared" si="1"/>
        <v>0</v>
      </c>
      <c r="N19" s="133"/>
    </row>
    <row r="20" spans="2:15" collapsed="1">
      <c r="B20" s="104" t="s">
        <v>115</v>
      </c>
      <c r="C20" s="105">
        <f>SUM(C21)</f>
        <v>160.42880924039744</v>
      </c>
      <c r="D20" s="64">
        <f>BDD!D5</f>
        <v>150</v>
      </c>
      <c r="E20" s="65">
        <f>'2. CONCEPTION'!F155</f>
        <v>0</v>
      </c>
      <c r="F20" s="64">
        <f>BDD!F5</f>
        <v>110</v>
      </c>
      <c r="G20" s="65">
        <f>'2. CONCEPTION'!G155</f>
        <v>0</v>
      </c>
      <c r="I20" s="22" t="s">
        <v>31</v>
      </c>
      <c r="J20" s="134"/>
      <c r="K20" s="135">
        <f t="shared" si="0"/>
        <v>0</v>
      </c>
      <c r="L20" s="133" t="s">
        <v>180</v>
      </c>
      <c r="M20" s="133">
        <f t="shared" si="1"/>
        <v>0</v>
      </c>
      <c r="N20" s="133"/>
    </row>
    <row r="21" spans="2:15" hidden="1" outlineLevel="1">
      <c r="B21" s="103" t="s">
        <v>116</v>
      </c>
      <c r="C21" s="40">
        <f>'2. CONCEPTION'!N67/'2. CONCEPTION'!$H$67+K21</f>
        <v>160.42880924039744</v>
      </c>
      <c r="D21" s="42"/>
      <c r="F21" s="42"/>
      <c r="I21" s="22" t="s">
        <v>31</v>
      </c>
      <c r="J21" s="134">
        <f>M14</f>
        <v>0</v>
      </c>
      <c r="K21" s="135">
        <f t="shared" si="0"/>
        <v>0</v>
      </c>
      <c r="L21" s="133" t="s">
        <v>181</v>
      </c>
      <c r="M21" s="133">
        <f t="shared" si="1"/>
        <v>0</v>
      </c>
      <c r="N21" s="133"/>
    </row>
    <row r="22" spans="2:15" collapsed="1">
      <c r="B22" s="108" t="s">
        <v>30</v>
      </c>
      <c r="C22" s="107">
        <f>SUM(C23:C34)</f>
        <v>902.60073247859498</v>
      </c>
      <c r="D22" s="66">
        <f>IF( '1. OBJECTIF BBCA'!$C$9=1, BDD!D6, IF( '1. OBJECTIF BBCA'!$C$9=2,BDD!D7,BDD!D8))</f>
        <v>1000</v>
      </c>
      <c r="E22" s="67">
        <f>'2. CONCEPTION'!F156</f>
        <v>1</v>
      </c>
      <c r="F22" s="66">
        <f>IF( '1. OBJECTIF BBCA'!$C$9=1, BDD!F6, IF( '1. OBJECTIF BBCA'!$C$9=2,BDD!F7,BDD!F8))</f>
        <v>700</v>
      </c>
      <c r="G22" s="67">
        <f>'2. CONCEPTION'!G156</f>
        <v>0</v>
      </c>
      <c r="I22" s="22" t="s">
        <v>31</v>
      </c>
      <c r="J22" s="134"/>
      <c r="K22" s="135">
        <f t="shared" si="0"/>
        <v>0</v>
      </c>
      <c r="L22" s="133" t="s">
        <v>182</v>
      </c>
      <c r="M22" s="133">
        <f t="shared" si="1"/>
        <v>0</v>
      </c>
      <c r="N22" s="133"/>
    </row>
    <row r="23" spans="2:15" hidden="1" outlineLevel="1">
      <c r="B23" s="106" t="s">
        <v>100</v>
      </c>
      <c r="C23" s="43">
        <f>'2. CONCEPTION'!T67/'2. CONCEPTION'!$H$67+K23</f>
        <v>274.24770870948606</v>
      </c>
      <c r="D23" s="42"/>
      <c r="F23" s="42"/>
      <c r="I23" s="22" t="s">
        <v>31</v>
      </c>
      <c r="J23" s="134">
        <f>M17</f>
        <v>0</v>
      </c>
      <c r="K23" s="135">
        <f t="shared" si="0"/>
        <v>0</v>
      </c>
      <c r="L23" s="133" t="s">
        <v>183</v>
      </c>
      <c r="M23" s="133">
        <f t="shared" si="1"/>
        <v>0</v>
      </c>
      <c r="N23" s="133"/>
    </row>
    <row r="24" spans="2:15" hidden="1" outlineLevel="1">
      <c r="B24" s="106" t="s">
        <v>50</v>
      </c>
      <c r="C24" s="43">
        <f>'2. CONCEPTION'!P67/'2. CONCEPTION'!$H$67+K24</f>
        <v>75.873396338320106</v>
      </c>
      <c r="D24" s="42"/>
      <c r="F24" s="42"/>
      <c r="I24" s="22" t="s">
        <v>31</v>
      </c>
      <c r="J24" s="134">
        <f>M15</f>
        <v>0</v>
      </c>
      <c r="K24" s="135">
        <f t="shared" si="0"/>
        <v>0</v>
      </c>
      <c r="L24" s="133" t="s">
        <v>188</v>
      </c>
      <c r="M24" s="133">
        <f t="shared" si="1"/>
        <v>0</v>
      </c>
      <c r="N24" s="133"/>
    </row>
    <row r="25" spans="2:15" hidden="1" outlineLevel="1">
      <c r="B25" s="106" t="s">
        <v>51</v>
      </c>
      <c r="C25" s="43">
        <f>'2. CONCEPTION'!R67/'2. CONCEPTION'!$H$67+K25</f>
        <v>6.6248753341443463</v>
      </c>
      <c r="D25" s="42"/>
      <c r="F25" s="42"/>
      <c r="I25" s="22" t="s">
        <v>31</v>
      </c>
      <c r="J25" s="134">
        <f>M16</f>
        <v>0</v>
      </c>
      <c r="K25" s="135">
        <f t="shared" si="0"/>
        <v>0</v>
      </c>
      <c r="M25" s="133"/>
      <c r="N25" s="133"/>
      <c r="O25" s="133"/>
    </row>
    <row r="26" spans="2:15" hidden="1" outlineLevel="1">
      <c r="B26" s="106" t="s">
        <v>118</v>
      </c>
      <c r="C26" s="43">
        <f>'2. CONCEPTION'!J67/'2. CONCEPTION'!$H$67+K26</f>
        <v>282.36678626462316</v>
      </c>
      <c r="D26" s="42"/>
      <c r="F26" s="42"/>
      <c r="I26" s="22" t="s">
        <v>31</v>
      </c>
      <c r="J26" s="134">
        <f>M11</f>
        <v>0</v>
      </c>
      <c r="K26" s="135">
        <f t="shared" si="0"/>
        <v>0</v>
      </c>
      <c r="M26" s="133"/>
      <c r="N26" s="133"/>
      <c r="O26" s="133"/>
    </row>
    <row r="27" spans="2:15" hidden="1" outlineLevel="1">
      <c r="B27" s="106" t="s">
        <v>117</v>
      </c>
      <c r="C27" s="43">
        <f>'2. CONCEPTION'!N67/'2. CONCEPTION'!$H$67+K27</f>
        <v>160.42880924039744</v>
      </c>
      <c r="D27" s="42"/>
      <c r="F27" s="42"/>
      <c r="I27" s="22" t="s">
        <v>31</v>
      </c>
      <c r="J27" s="134">
        <f>M14+M21</f>
        <v>0</v>
      </c>
      <c r="K27" s="135">
        <f t="shared" si="0"/>
        <v>0</v>
      </c>
      <c r="M27" s="133"/>
      <c r="N27" s="133"/>
      <c r="O27" s="133"/>
    </row>
    <row r="28" spans="2:15" hidden="1" outlineLevel="1">
      <c r="B28" s="106" t="s">
        <v>81</v>
      </c>
      <c r="C28" s="43">
        <f>'2. CONCEPTION'!L85/'2. CONCEPTION'!$H$67+K28</f>
        <v>49.742421392219079</v>
      </c>
      <c r="D28" s="42"/>
      <c r="F28" s="42"/>
      <c r="I28" s="22" t="s">
        <v>31</v>
      </c>
      <c r="J28" s="134">
        <f>M13+M20</f>
        <v>0</v>
      </c>
      <c r="K28" s="135">
        <f t="shared" si="0"/>
        <v>0</v>
      </c>
      <c r="M28" s="133"/>
      <c r="N28" s="133"/>
      <c r="O28" s="133"/>
    </row>
    <row r="29" spans="2:15" hidden="1" outlineLevel="1">
      <c r="B29" s="106" t="s">
        <v>50</v>
      </c>
      <c r="C29" s="43">
        <f>'2. CONCEPTION'!P85/'2. CONCEPTION'!$H$67+K29</f>
        <v>11.828328465851104</v>
      </c>
      <c r="D29" s="42"/>
      <c r="F29" s="42"/>
      <c r="I29" s="22" t="s">
        <v>31</v>
      </c>
      <c r="J29" s="134">
        <f>M22+M16</f>
        <v>0</v>
      </c>
      <c r="K29" s="135">
        <f t="shared" si="0"/>
        <v>0</v>
      </c>
      <c r="M29" s="133"/>
      <c r="N29" s="133"/>
      <c r="O29" s="133"/>
    </row>
    <row r="30" spans="2:15" hidden="1" outlineLevel="1">
      <c r="B30" s="106" t="s">
        <v>84</v>
      </c>
      <c r="C30" s="43">
        <f>'2. CONCEPTION'!R85/'2. CONCEPTION'!$H$67+K30</f>
        <v>1.3689358605388584</v>
      </c>
      <c r="D30" s="42"/>
      <c r="F30" s="42"/>
      <c r="I30" s="22" t="s">
        <v>31</v>
      </c>
      <c r="J30" s="134">
        <f>M23</f>
        <v>0</v>
      </c>
      <c r="K30" s="135">
        <f t="shared" si="0"/>
        <v>0</v>
      </c>
      <c r="M30" s="133"/>
      <c r="N30" s="133"/>
      <c r="O30" s="133"/>
    </row>
    <row r="31" spans="2:15" hidden="1" outlineLevel="1">
      <c r="B31" s="106" t="s">
        <v>82</v>
      </c>
      <c r="C31" s="43">
        <f>'2. CONCEPTION'!N85/'2. CONCEPTION'!$H$67+K31</f>
        <v>0.37352023808208518</v>
      </c>
      <c r="D31" s="42"/>
      <c r="F31" s="42"/>
      <c r="I31" s="22" t="s">
        <v>31</v>
      </c>
      <c r="J31" s="134">
        <f>M18</f>
        <v>0</v>
      </c>
      <c r="K31" s="135">
        <f t="shared" si="0"/>
        <v>0</v>
      </c>
      <c r="M31" s="133"/>
      <c r="N31" s="133"/>
      <c r="O31" s="133"/>
    </row>
    <row r="32" spans="2:15" hidden="1" outlineLevel="1">
      <c r="B32" s="106" t="s">
        <v>109</v>
      </c>
      <c r="C32" s="43">
        <f>'2. CONCEPTION'!J85/'2. CONCEPTION'!$H$67+K32</f>
        <v>5.4242357395337431</v>
      </c>
      <c r="D32" s="42"/>
      <c r="F32" s="42"/>
      <c r="I32" s="22" t="s">
        <v>31</v>
      </c>
      <c r="J32" s="134">
        <f>M19+M12</f>
        <v>0</v>
      </c>
      <c r="K32" s="135">
        <f t="shared" si="0"/>
        <v>0</v>
      </c>
      <c r="M32" s="133"/>
      <c r="N32" s="133"/>
      <c r="O32" s="133"/>
    </row>
    <row r="33" spans="2:15" hidden="1" outlineLevel="1">
      <c r="B33" s="106" t="s">
        <v>119</v>
      </c>
      <c r="C33" s="43">
        <f>'2. CONCEPTION'!K85/'2. CONCEPTION'!$H$67+K33</f>
        <v>34.397996729354055</v>
      </c>
      <c r="D33" s="42"/>
      <c r="F33" s="42"/>
      <c r="I33" s="22" t="s">
        <v>31</v>
      </c>
      <c r="J33" s="134">
        <f>M24</f>
        <v>0</v>
      </c>
      <c r="K33" s="135">
        <f t="shared" si="0"/>
        <v>0</v>
      </c>
      <c r="M33" s="133"/>
      <c r="N33" s="133"/>
      <c r="O33" s="133"/>
    </row>
    <row r="34" spans="2:15" hidden="1" outlineLevel="1">
      <c r="B34" s="106" t="s">
        <v>85</v>
      </c>
      <c r="C34" s="43">
        <f>'2. CONCEPTION'!T85/'2. CONCEPTION'!$H$67+K34</f>
        <v>-7.6281833954889008E-2</v>
      </c>
      <c r="D34" s="42"/>
      <c r="F34" s="42"/>
      <c r="I34" s="22" t="s">
        <v>31</v>
      </c>
      <c r="J34" s="133"/>
      <c r="K34" s="133"/>
      <c r="M34" s="133"/>
      <c r="N34" s="133"/>
      <c r="O34" s="133"/>
    </row>
    <row r="35" spans="2:15" collapsed="1">
      <c r="B35" s="9" t="s">
        <v>32</v>
      </c>
      <c r="C35" s="41">
        <f>SUM(C36:C40)</f>
        <v>7.7545553111539931</v>
      </c>
      <c r="D35" s="44">
        <f>BDD!D9</f>
        <v>8</v>
      </c>
      <c r="E35" s="38">
        <f>'2. CONCEPTION'!F157</f>
        <v>1</v>
      </c>
      <c r="F35" s="44">
        <f>BDD!F9</f>
        <v>6.5</v>
      </c>
      <c r="G35" s="38">
        <f>'2. CONCEPTION'!G157</f>
        <v>0</v>
      </c>
      <c r="I35" s="22" t="s">
        <v>33</v>
      </c>
      <c r="J35" s="133" t="s">
        <v>57</v>
      </c>
      <c r="K35" s="133" t="s">
        <v>190</v>
      </c>
      <c r="M35" s="133"/>
      <c r="N35" s="133"/>
      <c r="O35" s="133"/>
    </row>
    <row r="36" spans="2:15" hidden="1" outlineLevel="1">
      <c r="B36" s="109" t="s">
        <v>120</v>
      </c>
      <c r="C36" s="113">
        <f>'2. CONCEPTION'!I92+K36</f>
        <v>1</v>
      </c>
      <c r="I36" s="22" t="s">
        <v>33</v>
      </c>
      <c r="J36" s="134">
        <f>M6</f>
        <v>0</v>
      </c>
      <c r="K36" s="134">
        <f>J36/100</f>
        <v>0</v>
      </c>
      <c r="M36" s="133"/>
      <c r="N36" s="133"/>
      <c r="O36" s="133"/>
    </row>
    <row r="37" spans="2:15" hidden="1" outlineLevel="1">
      <c r="B37" s="109" t="s">
        <v>121</v>
      </c>
      <c r="C37" s="113">
        <f>'2. CONCEPTION'!I93+K37</f>
        <v>1.380416680911958</v>
      </c>
      <c r="I37" s="22" t="s">
        <v>33</v>
      </c>
      <c r="J37" s="134">
        <f>M7</f>
        <v>0</v>
      </c>
      <c r="K37" s="134">
        <f t="shared" ref="K37:K40" si="2">J37/100</f>
        <v>0</v>
      </c>
      <c r="M37" s="133"/>
      <c r="N37" s="133"/>
      <c r="O37" s="133"/>
    </row>
    <row r="38" spans="2:15" hidden="1" outlineLevel="1">
      <c r="B38" s="109" t="s">
        <v>99</v>
      </c>
      <c r="C38" s="113">
        <f>'2. CONCEPTION'!I94+K38</f>
        <v>2.9473221441676358</v>
      </c>
      <c r="I38" s="22" t="s">
        <v>33</v>
      </c>
      <c r="J38" s="134">
        <f>M8</f>
        <v>0</v>
      </c>
      <c r="K38" s="134">
        <f t="shared" si="2"/>
        <v>0</v>
      </c>
      <c r="M38" s="133"/>
      <c r="N38" s="133"/>
      <c r="O38" s="133"/>
    </row>
    <row r="39" spans="2:15" hidden="1" outlineLevel="1">
      <c r="B39" s="109" t="s">
        <v>100</v>
      </c>
      <c r="C39" s="113">
        <f>'2. CONCEPTION'!I95+K39</f>
        <v>1.6972234718001149</v>
      </c>
      <c r="I39" s="22" t="s">
        <v>33</v>
      </c>
      <c r="J39" s="134">
        <f>M9</f>
        <v>0</v>
      </c>
      <c r="K39" s="134">
        <f t="shared" si="2"/>
        <v>0</v>
      </c>
      <c r="M39" s="133"/>
      <c r="N39" s="133"/>
      <c r="O39" s="133"/>
    </row>
    <row r="40" spans="2:15" hidden="1" outlineLevel="1">
      <c r="B40" s="109" t="s">
        <v>101</v>
      </c>
      <c r="C40" s="113">
        <f>'2. CONCEPTION'!I96+K40</f>
        <v>0.7295930142742848</v>
      </c>
      <c r="I40" s="22" t="s">
        <v>33</v>
      </c>
      <c r="J40" s="134">
        <f>M10</f>
        <v>0</v>
      </c>
      <c r="K40" s="134">
        <f t="shared" si="2"/>
        <v>0</v>
      </c>
      <c r="M40" s="133"/>
      <c r="N40" s="133"/>
      <c r="O40" s="133"/>
    </row>
    <row r="41" spans="2:15" collapsed="1"/>
    <row r="44" spans="2:15" ht="14.7" thickBot="1">
      <c r="B44" s="3" t="s">
        <v>122</v>
      </c>
    </row>
    <row r="45" spans="2:15">
      <c r="B45" s="19" t="s">
        <v>123</v>
      </c>
      <c r="C45" s="27" t="str">
        <f>IF(SUM('2. CONCEPTION'!C153:C157)=5,"OUI","NON")</f>
        <v>NON</v>
      </c>
    </row>
    <row r="46" spans="2:15">
      <c r="B46" s="20" t="s">
        <v>124</v>
      </c>
      <c r="C46" s="28" t="str">
        <f>IF(AND(C45="OUI",SUM('2. CONCEPTION'!D153:D157)&gt;2),"OUI","NON")</f>
        <v>NON</v>
      </c>
    </row>
    <row r="47" spans="2:15" ht="14.7" thickBot="1">
      <c r="B47" s="21" t="s">
        <v>125</v>
      </c>
      <c r="C47" s="29" t="str">
        <f>IF(SUM('2. CONCEPTION'!D153:D157)=5,"OUI","NON")</f>
        <v>NON</v>
      </c>
    </row>
    <row r="51" spans="2:23" ht="28.9" customHeight="1">
      <c r="B51" s="114" t="s">
        <v>34</v>
      </c>
      <c r="W51" s="129"/>
    </row>
    <row r="52" spans="2:23" hidden="1" outlineLevel="1">
      <c r="B52" s="110"/>
      <c r="K52" s="58"/>
      <c r="L52" s="58"/>
    </row>
    <row r="53" spans="2:23" hidden="1" outlineLevel="1">
      <c r="B53" s="3" t="s">
        <v>35</v>
      </c>
      <c r="I53" s="201" t="s">
        <v>36</v>
      </c>
      <c r="J53" s="201"/>
      <c r="K53" s="201"/>
      <c r="L53" s="201"/>
      <c r="M53" s="201"/>
      <c r="N53" s="202" t="s">
        <v>37</v>
      </c>
      <c r="O53" s="202"/>
      <c r="P53" s="200" t="s">
        <v>38</v>
      </c>
      <c r="Q53" s="200"/>
      <c r="R53" s="200" t="s">
        <v>39</v>
      </c>
      <c r="S53" s="200"/>
      <c r="T53" s="200" t="s">
        <v>40</v>
      </c>
      <c r="U53" s="200"/>
    </row>
    <row r="54" spans="2:23" ht="42.6" hidden="1" customHeight="1" outlineLevel="1">
      <c r="B54" s="37" t="s">
        <v>41</v>
      </c>
      <c r="C54" s="37" t="s">
        <v>42</v>
      </c>
      <c r="D54" s="37" t="s">
        <v>43</v>
      </c>
      <c r="E54" s="37" t="s">
        <v>44</v>
      </c>
      <c r="F54" s="37" t="s">
        <v>13</v>
      </c>
      <c r="G54" s="37" t="s">
        <v>45</v>
      </c>
      <c r="H54" s="37" t="s">
        <v>45</v>
      </c>
      <c r="I54" s="37" t="s">
        <v>46</v>
      </c>
      <c r="J54" s="76" t="s">
        <v>149</v>
      </c>
      <c r="K54" s="76" t="s">
        <v>47</v>
      </c>
      <c r="L54" s="77" t="s">
        <v>48</v>
      </c>
      <c r="N54" s="4" t="s">
        <v>49</v>
      </c>
      <c r="P54" s="37" t="s">
        <v>50</v>
      </c>
      <c r="R54" s="37" t="s">
        <v>51</v>
      </c>
      <c r="T54" s="37" t="s">
        <v>52</v>
      </c>
    </row>
    <row r="55" spans="2:23" ht="18.600000000000001" hidden="1" customHeight="1" outlineLevel="1">
      <c r="C55" s="37"/>
      <c r="D55" s="53" t="s">
        <v>53</v>
      </c>
      <c r="E55" s="53" t="s">
        <v>54</v>
      </c>
      <c r="F55" s="53"/>
      <c r="G55" s="53" t="s">
        <v>55</v>
      </c>
      <c r="H55" s="53" t="s">
        <v>56</v>
      </c>
      <c r="I55" s="53" t="s">
        <v>57</v>
      </c>
      <c r="J55" s="78" t="s">
        <v>57</v>
      </c>
      <c r="K55" s="78" t="s">
        <v>57</v>
      </c>
      <c r="L55" s="78" t="s">
        <v>57</v>
      </c>
      <c r="M55" s="79" t="s">
        <v>58</v>
      </c>
      <c r="N55" s="53" t="s">
        <v>57</v>
      </c>
      <c r="O55" s="79" t="s">
        <v>58</v>
      </c>
      <c r="P55" s="53" t="s">
        <v>57</v>
      </c>
      <c r="Q55" s="79" t="s">
        <v>58</v>
      </c>
      <c r="R55" s="53" t="s">
        <v>57</v>
      </c>
      <c r="S55" s="79" t="s">
        <v>58</v>
      </c>
      <c r="T55" s="53" t="s">
        <v>57</v>
      </c>
      <c r="U55" s="79" t="s">
        <v>58</v>
      </c>
    </row>
    <row r="56" spans="2:23" hidden="1" outlineLevel="2">
      <c r="B56" s="122" t="s">
        <v>59</v>
      </c>
      <c r="C56" s="122" t="s">
        <v>19</v>
      </c>
      <c r="D56" s="94">
        <f>IFERROR(VLOOKUP(C56,BDD!$B$16:$C$29,2,FALSE),"")</f>
        <v>5.83</v>
      </c>
      <c r="E56" s="123">
        <v>7737</v>
      </c>
      <c r="F56" s="123">
        <v>186</v>
      </c>
      <c r="G56" s="95">
        <f>IF(D56&lt;&gt;"",D56*F56,"")</f>
        <v>1084.3800000000001</v>
      </c>
      <c r="H56" s="124">
        <f>G56</f>
        <v>1084.3800000000001</v>
      </c>
      <c r="I56" s="55">
        <f>J56+L56</f>
        <v>1132697.4210933601</v>
      </c>
      <c r="J56" s="72">
        <v>1132697.4210933601</v>
      </c>
      <c r="K56" s="72"/>
      <c r="L56" s="72"/>
      <c r="M56" s="80" t="s">
        <v>60</v>
      </c>
      <c r="N56" s="24">
        <v>643550.54253930005</v>
      </c>
      <c r="O56" s="81" t="s">
        <v>61</v>
      </c>
      <c r="P56" s="26">
        <v>304361.57700739085</v>
      </c>
      <c r="Q56" s="82" t="s">
        <v>60</v>
      </c>
      <c r="R56" s="26">
        <v>26575.289910399999</v>
      </c>
      <c r="S56" s="82" t="s">
        <v>60</v>
      </c>
      <c r="T56" s="26">
        <v>1100128.2286255809</v>
      </c>
      <c r="U56" s="82" t="s">
        <v>62</v>
      </c>
      <c r="V56" s="30"/>
    </row>
    <row r="57" spans="2:23" hidden="1" outlineLevel="2">
      <c r="B57" s="122" t="s">
        <v>63</v>
      </c>
      <c r="C57" s="122" t="s">
        <v>16</v>
      </c>
      <c r="D57" s="94">
        <f>IFERROR(VLOOKUP(C57,BDD!$B$16:$C$29,2,FALSE),"")</f>
        <v>1</v>
      </c>
      <c r="E57" s="123">
        <v>46163</v>
      </c>
      <c r="F57" s="123">
        <v>1468</v>
      </c>
      <c r="G57" s="95">
        <f t="shared" ref="G57:G66" si="3">IF(D57&lt;&gt;"",D57*F57,"")</f>
        <v>1468</v>
      </c>
      <c r="H57" s="124">
        <f>G57</f>
        <v>1468</v>
      </c>
      <c r="I57" s="55">
        <f t="shared" ref="I57:I66" si="4">SUM(J57:L57)</f>
        <v>0</v>
      </c>
      <c r="J57" s="72"/>
      <c r="K57" s="72"/>
      <c r="L57" s="72"/>
      <c r="M57" s="80"/>
      <c r="N57" s="24"/>
      <c r="O57" s="81" t="s">
        <v>61</v>
      </c>
      <c r="P57" s="26"/>
      <c r="Q57" s="82"/>
      <c r="R57" s="26"/>
      <c r="S57" s="82"/>
      <c r="T57" s="26"/>
      <c r="U57" s="82"/>
    </row>
    <row r="58" spans="2:23" hidden="1" outlineLevel="2">
      <c r="B58" s="122" t="s">
        <v>64</v>
      </c>
      <c r="C58" s="122" t="s">
        <v>17</v>
      </c>
      <c r="D58" s="94">
        <f>IFERROR(VLOOKUP(C58,BDD!$B$16:$C$29,2,FALSE),"")</f>
        <v>0.83</v>
      </c>
      <c r="E58" s="123">
        <v>14378</v>
      </c>
      <c r="F58" s="123">
        <v>600</v>
      </c>
      <c r="G58" s="95">
        <f t="shared" si="3"/>
        <v>498</v>
      </c>
      <c r="H58" s="124">
        <f t="shared" ref="H58:H66" si="5">G58</f>
        <v>498</v>
      </c>
      <c r="I58" s="55">
        <f t="shared" si="4"/>
        <v>0</v>
      </c>
      <c r="J58" s="72"/>
      <c r="K58" s="72"/>
      <c r="L58" s="72"/>
      <c r="M58" s="80"/>
      <c r="N58" s="24"/>
      <c r="O58" s="81"/>
      <c r="P58" s="26"/>
      <c r="Q58" s="82"/>
      <c r="R58" s="26"/>
      <c r="S58" s="82"/>
      <c r="T58" s="26"/>
      <c r="U58" s="82"/>
    </row>
    <row r="59" spans="2:23" hidden="1" outlineLevel="2">
      <c r="B59" s="122" t="s">
        <v>65</v>
      </c>
      <c r="C59" s="122" t="s">
        <v>17</v>
      </c>
      <c r="D59" s="94">
        <f>IFERROR(VLOOKUP(C59,BDD!$B$16:$C$29,2,FALSE),"")</f>
        <v>0.83</v>
      </c>
      <c r="E59" s="123">
        <f>39204-E58</f>
        <v>24826</v>
      </c>
      <c r="F59" s="123">
        <f>1636-F58</f>
        <v>1036</v>
      </c>
      <c r="G59" s="95">
        <f t="shared" si="3"/>
        <v>859.88</v>
      </c>
      <c r="H59" s="124">
        <f t="shared" si="5"/>
        <v>859.88</v>
      </c>
      <c r="I59" s="55">
        <f t="shared" si="4"/>
        <v>0</v>
      </c>
      <c r="J59" s="72"/>
      <c r="K59" s="72"/>
      <c r="L59" s="72"/>
      <c r="M59" s="80"/>
      <c r="N59" s="24"/>
      <c r="O59" s="81"/>
      <c r="P59" s="26"/>
      <c r="Q59" s="82"/>
      <c r="R59" s="26"/>
      <c r="S59" s="82"/>
      <c r="T59" s="26"/>
      <c r="U59" s="82"/>
    </row>
    <row r="60" spans="2:23" hidden="1" outlineLevel="2">
      <c r="B60" s="122" t="s">
        <v>66</v>
      </c>
      <c r="C60" s="122" t="s">
        <v>22</v>
      </c>
      <c r="D60" s="94">
        <f>IFERROR(VLOOKUP(C60,BDD!$B$16:$C$29,2,FALSE),"")</f>
        <v>3.16</v>
      </c>
      <c r="E60" s="123">
        <v>894</v>
      </c>
      <c r="F60" s="123">
        <v>8</v>
      </c>
      <c r="G60" s="95">
        <f t="shared" si="3"/>
        <v>25.28</v>
      </c>
      <c r="H60" s="124">
        <f t="shared" si="5"/>
        <v>25.28</v>
      </c>
      <c r="I60" s="55">
        <f t="shared" si="4"/>
        <v>0</v>
      </c>
      <c r="J60" s="72"/>
      <c r="K60" s="72"/>
      <c r="L60" s="72"/>
      <c r="M60" s="80"/>
      <c r="N60" s="24"/>
      <c r="O60" s="81"/>
      <c r="P60" s="26"/>
      <c r="Q60" s="82"/>
      <c r="R60" s="26"/>
      <c r="S60" s="82"/>
      <c r="T60" s="26"/>
      <c r="U60" s="82"/>
    </row>
    <row r="61" spans="2:23" hidden="1" outlineLevel="2">
      <c r="B61" s="122" t="s">
        <v>67</v>
      </c>
      <c r="C61" s="122" t="s">
        <v>24</v>
      </c>
      <c r="D61" s="94">
        <f>IFERROR(VLOOKUP(C61,BDD!$B$16:$C$29,2,FALSE),"")</f>
        <v>1.97</v>
      </c>
      <c r="E61" s="123">
        <v>1750</v>
      </c>
      <c r="F61" s="123">
        <v>24</v>
      </c>
      <c r="G61" s="95">
        <f t="shared" si="3"/>
        <v>47.28</v>
      </c>
      <c r="H61" s="124">
        <f t="shared" si="5"/>
        <v>47.28</v>
      </c>
      <c r="I61" s="55">
        <f t="shared" si="4"/>
        <v>0</v>
      </c>
      <c r="J61" s="72"/>
      <c r="K61" s="72"/>
      <c r="L61" s="72"/>
      <c r="M61" s="80"/>
      <c r="N61" s="24"/>
      <c r="O61" s="81"/>
      <c r="P61" s="26"/>
      <c r="Q61" s="82"/>
      <c r="R61" s="26"/>
      <c r="S61" s="82"/>
      <c r="T61" s="26"/>
      <c r="U61" s="82"/>
    </row>
    <row r="62" spans="2:23" hidden="1" outlineLevel="2">
      <c r="B62" s="122" t="s">
        <v>68</v>
      </c>
      <c r="C62" s="122" t="s">
        <v>28</v>
      </c>
      <c r="D62" s="94">
        <f>IFERROR(VLOOKUP(C62,BDD!$B$16:$C$29,2,FALSE),"")</f>
        <v>1.7</v>
      </c>
      <c r="E62" s="123">
        <v>337</v>
      </c>
      <c r="F62" s="123">
        <v>12</v>
      </c>
      <c r="G62" s="95">
        <f t="shared" si="3"/>
        <v>20.399999999999999</v>
      </c>
      <c r="H62" s="124">
        <f t="shared" si="5"/>
        <v>20.399999999999999</v>
      </c>
      <c r="I62" s="55">
        <f t="shared" si="4"/>
        <v>0</v>
      </c>
      <c r="J62" s="72"/>
      <c r="K62" s="72"/>
      <c r="L62" s="72"/>
      <c r="M62" s="80"/>
      <c r="N62" s="24"/>
      <c r="O62" s="81"/>
      <c r="P62" s="26"/>
      <c r="Q62" s="82"/>
      <c r="R62" s="26"/>
      <c r="S62" s="82"/>
      <c r="T62" s="26"/>
      <c r="U62" s="82"/>
    </row>
    <row r="63" spans="2:23" hidden="1" outlineLevel="2">
      <c r="B63" s="122" t="s">
        <v>69</v>
      </c>
      <c r="C63" s="122" t="s">
        <v>26</v>
      </c>
      <c r="D63" s="94">
        <f>IFERROR(VLOOKUP(C63,BDD!$B$16:$C$29,2,FALSE),"")</f>
        <v>1.37</v>
      </c>
      <c r="E63" s="123">
        <v>228</v>
      </c>
      <c r="F63" s="123">
        <v>6</v>
      </c>
      <c r="G63" s="95">
        <f t="shared" si="3"/>
        <v>8.2200000000000006</v>
      </c>
      <c r="H63" s="124">
        <f t="shared" si="5"/>
        <v>8.2200000000000006</v>
      </c>
      <c r="I63" s="55">
        <f t="shared" si="4"/>
        <v>0</v>
      </c>
      <c r="J63" s="72"/>
      <c r="K63" s="72"/>
      <c r="L63" s="72"/>
      <c r="M63" s="80"/>
      <c r="N63" s="24"/>
      <c r="O63" s="81"/>
      <c r="P63" s="26"/>
      <c r="Q63" s="82"/>
      <c r="R63" s="26"/>
      <c r="S63" s="82"/>
      <c r="T63" s="26"/>
      <c r="U63" s="82"/>
    </row>
    <row r="64" spans="2:23" hidden="1" outlineLevel="2">
      <c r="B64" s="122" t="s">
        <v>70</v>
      </c>
      <c r="C64" s="122"/>
      <c r="D64" s="94" t="str">
        <f>IFERROR(VLOOKUP(C64,BDD!$B$16:$C$29,2,FALSE),"")</f>
        <v/>
      </c>
      <c r="E64" s="122"/>
      <c r="F64" s="122"/>
      <c r="G64" s="95" t="str">
        <f t="shared" si="3"/>
        <v/>
      </c>
      <c r="H64" s="124" t="str">
        <f t="shared" si="5"/>
        <v/>
      </c>
      <c r="I64" s="55">
        <f t="shared" si="4"/>
        <v>0</v>
      </c>
      <c r="J64" s="72"/>
      <c r="K64" s="72"/>
      <c r="L64" s="72"/>
      <c r="M64" s="80"/>
      <c r="N64" s="24"/>
      <c r="O64" s="81"/>
      <c r="P64" s="26"/>
      <c r="Q64" s="82"/>
      <c r="R64" s="26"/>
      <c r="S64" s="82"/>
      <c r="T64" s="26"/>
      <c r="U64" s="82"/>
    </row>
    <row r="65" spans="2:21" hidden="1" outlineLevel="2">
      <c r="B65" s="122" t="s">
        <v>70</v>
      </c>
      <c r="C65" s="122"/>
      <c r="D65" s="94" t="str">
        <f>IFERROR(VLOOKUP(C65,BDD!$B$16:$C$29,2,FALSE),"")</f>
        <v/>
      </c>
      <c r="E65" s="122"/>
      <c r="F65" s="122"/>
      <c r="G65" s="95" t="str">
        <f t="shared" si="3"/>
        <v/>
      </c>
      <c r="H65" s="124" t="str">
        <f t="shared" si="5"/>
        <v/>
      </c>
      <c r="I65" s="55">
        <f t="shared" si="4"/>
        <v>0</v>
      </c>
      <c r="J65" s="72"/>
      <c r="K65" s="72"/>
      <c r="L65" s="72"/>
      <c r="M65" s="80"/>
      <c r="N65" s="24"/>
      <c r="O65" s="81"/>
      <c r="P65" s="26"/>
      <c r="Q65" s="82"/>
      <c r="R65" s="26"/>
      <c r="S65" s="82"/>
      <c r="T65" s="26"/>
      <c r="U65" s="82"/>
    </row>
    <row r="66" spans="2:21" ht="14.7" hidden="1" outlineLevel="2" thickBot="1">
      <c r="B66" s="122" t="s">
        <v>70</v>
      </c>
      <c r="C66" s="122"/>
      <c r="D66" s="94" t="str">
        <f>IFERROR(VLOOKUP(C66,BDD!$B$16:$C$29,2,FALSE),"")</f>
        <v/>
      </c>
      <c r="E66" s="122"/>
      <c r="F66" s="122"/>
      <c r="G66" s="95" t="str">
        <f t="shared" si="3"/>
        <v/>
      </c>
      <c r="H66" s="124" t="str">
        <f t="shared" si="5"/>
        <v/>
      </c>
      <c r="I66" s="55">
        <f t="shared" si="4"/>
        <v>0</v>
      </c>
      <c r="J66" s="72"/>
      <c r="K66" s="72"/>
      <c r="L66" s="72"/>
      <c r="M66" s="80"/>
      <c r="N66" s="24"/>
      <c r="O66" s="81"/>
      <c r="P66" s="26"/>
      <c r="Q66" s="82"/>
      <c r="R66" s="26"/>
      <c r="S66" s="82"/>
      <c r="T66" s="26"/>
      <c r="U66" s="82"/>
    </row>
    <row r="67" spans="2:21" ht="14.7" hidden="1" outlineLevel="1" thickBot="1">
      <c r="B67" s="57" t="s">
        <v>71</v>
      </c>
      <c r="E67" s="125">
        <f>SUM(E56:E66)</f>
        <v>96313</v>
      </c>
      <c r="F67" s="126">
        <f t="shared" ref="F67:H67" si="6">SUM(F56:F66)</f>
        <v>3340</v>
      </c>
      <c r="G67" s="126">
        <f t="shared" si="6"/>
        <v>4011.4400000000005</v>
      </c>
      <c r="H67" s="127">
        <f t="shared" si="6"/>
        <v>4011.4400000000005</v>
      </c>
      <c r="I67" s="92">
        <f>SUM(I56:I66)</f>
        <v>1132697.4210933601</v>
      </c>
      <c r="J67" s="73">
        <f>SUM(J56:J66)</f>
        <v>1132697.4210933601</v>
      </c>
      <c r="K67" s="74">
        <f t="shared" ref="K67:L67" si="7">SUM(K56:K66)</f>
        <v>0</v>
      </c>
      <c r="L67" s="75">
        <f t="shared" si="7"/>
        <v>0</v>
      </c>
      <c r="M67" s="71"/>
      <c r="N67" s="70">
        <f>SUM(N56:N66)</f>
        <v>643550.54253930005</v>
      </c>
      <c r="P67" s="23">
        <f>SUM(P56:P66)</f>
        <v>304361.57700739085</v>
      </c>
      <c r="R67" s="23">
        <f>SUM(R56:R66)</f>
        <v>26575.289910399999</v>
      </c>
      <c r="T67" s="23">
        <f>SUM(T56:T66)</f>
        <v>1100128.2286255809</v>
      </c>
    </row>
    <row r="68" spans="2:21" hidden="1" outlineLevel="1"/>
    <row r="69" spans="2:21" hidden="1" outlineLevel="1"/>
    <row r="70" spans="2:21" hidden="1" outlineLevel="1"/>
    <row r="71" spans="2:21" ht="16.899999999999999" hidden="1" customHeight="1" outlineLevel="1">
      <c r="B71" s="3" t="s">
        <v>72</v>
      </c>
      <c r="I71" s="203" t="s">
        <v>36</v>
      </c>
      <c r="J71" s="203"/>
      <c r="K71" s="203"/>
      <c r="L71" s="203"/>
      <c r="M71" s="203"/>
      <c r="N71" s="203" t="s">
        <v>37</v>
      </c>
      <c r="O71" s="203"/>
      <c r="P71" s="203" t="s">
        <v>38</v>
      </c>
      <c r="Q71" s="203"/>
      <c r="R71" s="203" t="s">
        <v>39</v>
      </c>
      <c r="S71" s="203"/>
      <c r="T71" s="203" t="s">
        <v>73</v>
      </c>
      <c r="U71" s="203"/>
    </row>
    <row r="72" spans="2:21" ht="42.6" hidden="1" customHeight="1" outlineLevel="1">
      <c r="B72" s="37" t="s">
        <v>74</v>
      </c>
      <c r="C72" s="37" t="s">
        <v>75</v>
      </c>
      <c r="D72" s="37" t="s">
        <v>76</v>
      </c>
      <c r="E72" s="37" t="s">
        <v>44</v>
      </c>
      <c r="F72" s="37" t="s">
        <v>77</v>
      </c>
      <c r="G72" s="37"/>
      <c r="H72" s="37"/>
      <c r="I72" s="37" t="s">
        <v>78</v>
      </c>
      <c r="J72" s="83" t="s">
        <v>79</v>
      </c>
      <c r="K72" s="76" t="s">
        <v>80</v>
      </c>
      <c r="L72" s="77" t="s">
        <v>81</v>
      </c>
      <c r="N72" s="37" t="s">
        <v>82</v>
      </c>
      <c r="P72" s="37" t="s">
        <v>83</v>
      </c>
      <c r="R72" s="37" t="s">
        <v>84</v>
      </c>
      <c r="T72" s="37" t="s">
        <v>85</v>
      </c>
    </row>
    <row r="73" spans="2:21" hidden="1" outlineLevel="1">
      <c r="C73" s="37"/>
      <c r="D73" s="53"/>
      <c r="E73" s="53" t="s">
        <v>86</v>
      </c>
      <c r="F73" s="53" t="s">
        <v>87</v>
      </c>
      <c r="G73" s="53"/>
      <c r="H73" s="53"/>
      <c r="I73" s="53" t="s">
        <v>57</v>
      </c>
      <c r="J73" s="78" t="s">
        <v>57</v>
      </c>
      <c r="K73" s="78" t="s">
        <v>57</v>
      </c>
      <c r="L73" s="78" t="s">
        <v>57</v>
      </c>
      <c r="M73" s="79" t="s">
        <v>58</v>
      </c>
      <c r="N73" s="53" t="s">
        <v>57</v>
      </c>
      <c r="O73" s="79" t="s">
        <v>58</v>
      </c>
      <c r="P73" s="53" t="s">
        <v>57</v>
      </c>
      <c r="Q73" s="79" t="s">
        <v>58</v>
      </c>
      <c r="R73" s="53" t="s">
        <v>57</v>
      </c>
      <c r="S73" s="79" t="s">
        <v>58</v>
      </c>
      <c r="T73" s="53" t="s">
        <v>57</v>
      </c>
      <c r="U73" s="79" t="s">
        <v>58</v>
      </c>
    </row>
    <row r="74" spans="2:21" hidden="1" outlineLevel="2">
      <c r="B74" s="1" t="s">
        <v>88</v>
      </c>
      <c r="C74" s="122" t="s">
        <v>89</v>
      </c>
      <c r="D74" s="122" t="s">
        <v>90</v>
      </c>
      <c r="E74" s="123"/>
      <c r="F74" s="123"/>
      <c r="G74" s="95"/>
      <c r="H74" s="96"/>
      <c r="I74" s="84">
        <f t="shared" ref="I74:I84" si="8">SUM(J74:L74)</f>
        <v>359283.23508459865</v>
      </c>
      <c r="J74" s="85">
        <v>21758.996214995241</v>
      </c>
      <c r="K74" s="85">
        <v>137985.50000000006</v>
      </c>
      <c r="L74" s="85">
        <v>199538.73886960332</v>
      </c>
      <c r="M74" s="86" t="s">
        <v>91</v>
      </c>
      <c r="N74" s="84">
        <v>1498.354023852</v>
      </c>
      <c r="O74" s="86" t="s">
        <v>91</v>
      </c>
      <c r="P74" s="84">
        <v>47448.629941053761</v>
      </c>
      <c r="Q74" s="86" t="s">
        <v>91</v>
      </c>
      <c r="R74" s="84">
        <v>5491.4040683999992</v>
      </c>
      <c r="S74" s="86" t="s">
        <v>91</v>
      </c>
      <c r="T74" s="84">
        <v>-306</v>
      </c>
      <c r="U74" s="86" t="s">
        <v>91</v>
      </c>
    </row>
    <row r="75" spans="2:21" hidden="1" outlineLevel="2">
      <c r="B75" s="1" t="s">
        <v>92</v>
      </c>
      <c r="C75" s="122" t="s">
        <v>93</v>
      </c>
      <c r="D75" s="122" t="s">
        <v>90</v>
      </c>
      <c r="E75" s="123"/>
      <c r="F75" s="123"/>
      <c r="G75" s="95"/>
      <c r="H75" s="96"/>
      <c r="I75" s="84">
        <f t="shared" si="8"/>
        <v>0</v>
      </c>
      <c r="J75" s="85"/>
      <c r="K75" s="85"/>
      <c r="L75" s="85"/>
      <c r="M75" s="86"/>
      <c r="N75" s="84"/>
      <c r="O75" s="86"/>
      <c r="P75" s="84"/>
      <c r="Q75" s="86"/>
      <c r="R75" s="84"/>
      <c r="S75" s="86"/>
      <c r="T75" s="84"/>
      <c r="U75" s="86"/>
    </row>
    <row r="76" spans="2:21" hidden="1" outlineLevel="2">
      <c r="B76" s="1" t="s">
        <v>70</v>
      </c>
      <c r="C76" s="122"/>
      <c r="D76" s="122"/>
      <c r="E76" s="123"/>
      <c r="F76" s="123"/>
      <c r="G76" s="95"/>
      <c r="H76" s="96"/>
      <c r="I76" s="84">
        <f t="shared" si="8"/>
        <v>0</v>
      </c>
      <c r="J76" s="85"/>
      <c r="K76" s="85"/>
      <c r="L76" s="85"/>
      <c r="M76" s="86"/>
      <c r="N76" s="84"/>
      <c r="O76" s="86"/>
      <c r="P76" s="84"/>
      <c r="Q76" s="86"/>
      <c r="R76" s="84"/>
      <c r="S76" s="86"/>
      <c r="T76" s="84"/>
      <c r="U76" s="86"/>
    </row>
    <row r="77" spans="2:21" hidden="1" outlineLevel="2">
      <c r="B77" s="1" t="s">
        <v>70</v>
      </c>
      <c r="C77" s="122"/>
      <c r="D77" s="122"/>
      <c r="E77" s="123"/>
      <c r="F77" s="123"/>
      <c r="G77" s="95"/>
      <c r="H77" s="96"/>
      <c r="I77" s="84">
        <f t="shared" si="8"/>
        <v>0</v>
      </c>
      <c r="J77" s="85"/>
      <c r="K77" s="85"/>
      <c r="L77" s="85"/>
      <c r="M77" s="86"/>
      <c r="N77" s="84"/>
      <c r="O77" s="86"/>
      <c r="P77" s="84"/>
      <c r="Q77" s="86"/>
      <c r="R77" s="84"/>
      <c r="S77" s="86"/>
      <c r="T77" s="84"/>
      <c r="U77" s="86"/>
    </row>
    <row r="78" spans="2:21" hidden="1" outlineLevel="2">
      <c r="B78" s="1" t="s">
        <v>70</v>
      </c>
      <c r="C78" s="122"/>
      <c r="D78" s="122"/>
      <c r="E78" s="123"/>
      <c r="F78" s="123"/>
      <c r="G78" s="95"/>
      <c r="H78" s="96"/>
      <c r="I78" s="84">
        <f t="shared" si="8"/>
        <v>0</v>
      </c>
      <c r="J78" s="85"/>
      <c r="K78" s="85"/>
      <c r="L78" s="85"/>
      <c r="M78" s="86"/>
      <c r="N78" s="84"/>
      <c r="O78" s="86"/>
      <c r="P78" s="84"/>
      <c r="Q78" s="86"/>
      <c r="R78" s="84"/>
      <c r="S78" s="86"/>
      <c r="T78" s="84"/>
      <c r="U78" s="86"/>
    </row>
    <row r="79" spans="2:21" hidden="1" outlineLevel="2">
      <c r="B79" s="1" t="s">
        <v>70</v>
      </c>
      <c r="C79" s="122"/>
      <c r="D79" s="122"/>
      <c r="E79" s="123"/>
      <c r="F79" s="123"/>
      <c r="G79" s="95"/>
      <c r="H79" s="96"/>
      <c r="I79" s="84">
        <f t="shared" si="8"/>
        <v>0</v>
      </c>
      <c r="J79" s="85"/>
      <c r="K79" s="85"/>
      <c r="L79" s="85"/>
      <c r="M79" s="86"/>
      <c r="N79" s="84"/>
      <c r="O79" s="86"/>
      <c r="P79" s="84"/>
      <c r="Q79" s="86"/>
      <c r="R79" s="84"/>
      <c r="S79" s="86"/>
      <c r="T79" s="84"/>
      <c r="U79" s="86"/>
    </row>
    <row r="80" spans="2:21" hidden="1" outlineLevel="2">
      <c r="B80" s="1" t="s">
        <v>70</v>
      </c>
      <c r="C80" s="122"/>
      <c r="D80" s="122"/>
      <c r="E80" s="123"/>
      <c r="F80" s="123"/>
      <c r="G80" s="95"/>
      <c r="H80" s="96"/>
      <c r="I80" s="84">
        <f t="shared" si="8"/>
        <v>0</v>
      </c>
      <c r="J80" s="85"/>
      <c r="K80" s="85"/>
      <c r="L80" s="85"/>
      <c r="M80" s="86"/>
      <c r="N80" s="84"/>
      <c r="O80" s="86"/>
      <c r="P80" s="84"/>
      <c r="Q80" s="86"/>
      <c r="R80" s="84"/>
      <c r="S80" s="86"/>
      <c r="T80" s="84"/>
      <c r="U80" s="86"/>
    </row>
    <row r="81" spans="2:21" hidden="1" outlineLevel="2">
      <c r="B81" s="1" t="s">
        <v>70</v>
      </c>
      <c r="C81" s="122"/>
      <c r="D81" s="122"/>
      <c r="E81" s="123"/>
      <c r="F81" s="123"/>
      <c r="G81" s="95"/>
      <c r="H81" s="96"/>
      <c r="I81" s="84">
        <f t="shared" si="8"/>
        <v>0</v>
      </c>
      <c r="J81" s="85"/>
      <c r="K81" s="85"/>
      <c r="L81" s="85"/>
      <c r="M81" s="86"/>
      <c r="N81" s="84"/>
      <c r="O81" s="86"/>
      <c r="P81" s="84"/>
      <c r="Q81" s="86"/>
      <c r="R81" s="84"/>
      <c r="S81" s="86"/>
      <c r="T81" s="84"/>
      <c r="U81" s="86"/>
    </row>
    <row r="82" spans="2:21" hidden="1" outlineLevel="2">
      <c r="B82" s="1" t="s">
        <v>70</v>
      </c>
      <c r="C82" s="122"/>
      <c r="D82" s="122"/>
      <c r="E82" s="122"/>
      <c r="F82" s="122"/>
      <c r="G82" s="95"/>
      <c r="H82" s="96"/>
      <c r="I82" s="84">
        <f t="shared" si="8"/>
        <v>0</v>
      </c>
      <c r="J82" s="85"/>
      <c r="K82" s="85"/>
      <c r="L82" s="85"/>
      <c r="M82" s="86"/>
      <c r="N82" s="84"/>
      <c r="O82" s="86"/>
      <c r="P82" s="84"/>
      <c r="Q82" s="86"/>
      <c r="R82" s="84"/>
      <c r="S82" s="86"/>
      <c r="T82" s="84"/>
      <c r="U82" s="86"/>
    </row>
    <row r="83" spans="2:21" hidden="1" outlineLevel="2">
      <c r="B83" s="1" t="s">
        <v>70</v>
      </c>
      <c r="C83" s="122"/>
      <c r="D83" s="122"/>
      <c r="E83" s="122"/>
      <c r="F83" s="122"/>
      <c r="G83" s="95"/>
      <c r="H83" s="96"/>
      <c r="I83" s="84">
        <f t="shared" si="8"/>
        <v>0</v>
      </c>
      <c r="J83" s="85"/>
      <c r="K83" s="85"/>
      <c r="L83" s="85"/>
      <c r="M83" s="86"/>
      <c r="N83" s="84"/>
      <c r="O83" s="86"/>
      <c r="P83" s="84"/>
      <c r="Q83" s="86"/>
      <c r="R83" s="84"/>
      <c r="S83" s="86"/>
      <c r="T83" s="84"/>
      <c r="U83" s="86"/>
    </row>
    <row r="84" spans="2:21" ht="14.7" hidden="1" outlineLevel="2" thickBot="1">
      <c r="B84" s="1" t="s">
        <v>70</v>
      </c>
      <c r="C84" s="122"/>
      <c r="D84" s="122"/>
      <c r="E84" s="122"/>
      <c r="F84" s="122"/>
      <c r="G84" s="95"/>
      <c r="H84" s="96"/>
      <c r="I84" s="84">
        <f t="shared" si="8"/>
        <v>0</v>
      </c>
      <c r="J84" s="85"/>
      <c r="K84" s="85"/>
      <c r="L84" s="85"/>
      <c r="M84" s="86"/>
      <c r="N84" s="84"/>
      <c r="O84" s="86"/>
      <c r="P84" s="84"/>
      <c r="Q84" s="86"/>
      <c r="R84" s="84"/>
      <c r="S84" s="86"/>
      <c r="T84" s="84"/>
      <c r="U84" s="86"/>
    </row>
    <row r="85" spans="2:21" ht="14.7" hidden="1" outlineLevel="1" thickBot="1">
      <c r="B85" s="57" t="s">
        <v>71</v>
      </c>
      <c r="E85" s="125">
        <f>SUM(E74:E84)</f>
        <v>0</v>
      </c>
      <c r="F85" s="126">
        <f t="shared" ref="F85" si="9">SUM(F74:F84)</f>
        <v>0</v>
      </c>
      <c r="G85" s="126">
        <f t="shared" ref="G85" si="10">SUM(G74:G84)</f>
        <v>0</v>
      </c>
      <c r="H85" s="127">
        <f>SUM(H74:H84)</f>
        <v>0</v>
      </c>
      <c r="I85" s="91">
        <f>SUM(I74:I84)</f>
        <v>359283.23508459865</v>
      </c>
      <c r="J85" s="87">
        <f>SUM(J74:J84)</f>
        <v>21758.996214995241</v>
      </c>
      <c r="K85" s="88">
        <f>SUM(K74:K84)</f>
        <v>137985.50000000006</v>
      </c>
      <c r="L85" s="89">
        <f t="shared" ref="L85" si="11">SUM(L74:L84)</f>
        <v>199538.73886960332</v>
      </c>
      <c r="M85" s="71"/>
      <c r="N85" s="90">
        <f>SUM(N74:N84)</f>
        <v>1498.354023852</v>
      </c>
      <c r="P85" s="90">
        <f>SUM(P74:P84)</f>
        <v>47448.629941053761</v>
      </c>
      <c r="R85" s="90">
        <f>SUM(R74:R84)</f>
        <v>5491.4040683999992</v>
      </c>
      <c r="T85" s="90">
        <f>SUM(T74:T84)</f>
        <v>-306</v>
      </c>
    </row>
    <row r="86" spans="2:21" hidden="1" outlineLevel="1"/>
    <row r="87" spans="2:21" hidden="1" outlineLevel="1"/>
    <row r="88" spans="2:21" hidden="1" outlineLevel="1"/>
    <row r="89" spans="2:21" hidden="1" outlineLevel="1">
      <c r="B89" s="3" t="s">
        <v>94</v>
      </c>
    </row>
    <row r="90" spans="2:21" hidden="1" outlineLevel="1">
      <c r="B90" s="3"/>
      <c r="I90" s="37" t="s">
        <v>95</v>
      </c>
    </row>
    <row r="91" spans="2:21" hidden="1" outlineLevel="1">
      <c r="I91" s="53" t="s">
        <v>96</v>
      </c>
    </row>
    <row r="92" spans="2:21" hidden="1" outlineLevel="2">
      <c r="B92" s="1" t="s">
        <v>97</v>
      </c>
      <c r="I92" s="93">
        <v>1</v>
      </c>
    </row>
    <row r="93" spans="2:21" hidden="1" outlineLevel="2">
      <c r="B93" s="1" t="s">
        <v>98</v>
      </c>
      <c r="I93" s="93">
        <v>1.380416680911958</v>
      </c>
    </row>
    <row r="94" spans="2:21" hidden="1" outlineLevel="2">
      <c r="B94" s="1" t="s">
        <v>99</v>
      </c>
      <c r="I94" s="93">
        <v>2.9473221441676358</v>
      </c>
    </row>
    <row r="95" spans="2:21" hidden="1" outlineLevel="2">
      <c r="B95" s="1" t="s">
        <v>100</v>
      </c>
      <c r="I95" s="93">
        <v>1.6972234718001149</v>
      </c>
    </row>
    <row r="96" spans="2:21" ht="14.7" hidden="1" outlineLevel="2" thickBot="1">
      <c r="B96" s="1" t="s">
        <v>101</v>
      </c>
      <c r="I96" s="93">
        <v>0.7295930142742848</v>
      </c>
    </row>
    <row r="97" spans="2:9" ht="14.7" hidden="1" outlineLevel="1" thickBot="1">
      <c r="B97" s="57" t="s">
        <v>71</v>
      </c>
      <c r="G97" s="57"/>
      <c r="H97" s="57"/>
      <c r="I97" s="25">
        <f>SUM(I92:I96)</f>
        <v>7.7545553111539931</v>
      </c>
    </row>
    <row r="98" spans="2:9" hidden="1" outlineLevel="1"/>
    <row r="99" spans="2:9" hidden="1" outlineLevel="1"/>
    <row r="100" spans="2:9" collapsed="1"/>
    <row r="104" spans="2:9" ht="18.3">
      <c r="B104" s="114" t="s">
        <v>152</v>
      </c>
    </row>
    <row r="105" spans="2:9" s="68" customFormat="1" ht="43.15" hidden="1" customHeight="1" outlineLevel="1">
      <c r="C105" s="37" t="s">
        <v>160</v>
      </c>
      <c r="D105" s="37" t="s">
        <v>161</v>
      </c>
      <c r="E105" s="37" t="s">
        <v>162</v>
      </c>
      <c r="F105" s="199" t="s">
        <v>163</v>
      </c>
      <c r="G105" s="199"/>
      <c r="H105" s="199"/>
    </row>
    <row r="106" spans="2:9" hidden="1" outlineLevel="1">
      <c r="B106" s="3"/>
      <c r="F106" s="30" t="s">
        <v>241</v>
      </c>
    </row>
    <row r="107" spans="2:9" hidden="1" outlineLevel="1">
      <c r="B107" s="131" t="s">
        <v>156</v>
      </c>
      <c r="C107" s="130"/>
      <c r="D107" s="130"/>
      <c r="E107" s="130"/>
      <c r="F107" s="198" t="s">
        <v>178</v>
      </c>
      <c r="G107" s="198"/>
      <c r="H107" s="198"/>
    </row>
    <row r="108" spans="2:9" hidden="1" outlineLevel="1">
      <c r="B108" s="131" t="s">
        <v>157</v>
      </c>
      <c r="C108" s="130"/>
      <c r="D108" s="130"/>
      <c r="E108" s="130"/>
      <c r="F108" s="198" t="s">
        <v>176</v>
      </c>
      <c r="G108" s="198"/>
      <c r="H108" s="198"/>
    </row>
    <row r="109" spans="2:9" hidden="1" outlineLevel="1">
      <c r="B109" s="131" t="s">
        <v>158</v>
      </c>
      <c r="C109" s="130"/>
      <c r="D109" s="130"/>
      <c r="E109" s="130"/>
      <c r="F109" s="198" t="s">
        <v>178</v>
      </c>
      <c r="G109" s="198"/>
      <c r="H109" s="198"/>
    </row>
    <row r="110" spans="2:9" ht="16.899999999999999" hidden="1" customHeight="1" outlineLevel="1">
      <c r="B110" s="131" t="s">
        <v>159</v>
      </c>
      <c r="C110" s="130"/>
      <c r="D110" s="130"/>
      <c r="E110" s="130"/>
      <c r="F110" s="198" t="s">
        <v>178</v>
      </c>
      <c r="G110" s="198"/>
      <c r="H110" s="198"/>
    </row>
    <row r="111" spans="2:9" hidden="1" outlineLevel="1">
      <c r="B111" s="131" t="s">
        <v>184</v>
      </c>
      <c r="C111" s="130"/>
      <c r="D111" s="130"/>
      <c r="E111" s="130"/>
      <c r="F111" s="198" t="s">
        <v>178</v>
      </c>
      <c r="G111" s="198"/>
      <c r="H111" s="198"/>
    </row>
    <row r="112" spans="2:9" hidden="1" outlineLevel="1">
      <c r="B112" s="131" t="s">
        <v>185</v>
      </c>
      <c r="C112" s="130"/>
      <c r="D112" s="130"/>
      <c r="E112" s="130"/>
      <c r="F112" s="198" t="s">
        <v>178</v>
      </c>
      <c r="G112" s="198"/>
      <c r="H112" s="198"/>
    </row>
    <row r="113" spans="2:8" hidden="1" outlineLevel="1">
      <c r="B113" s="131" t="s">
        <v>186</v>
      </c>
      <c r="C113" s="130"/>
      <c r="D113" s="130"/>
      <c r="E113" s="130"/>
      <c r="F113" s="198" t="s">
        <v>178</v>
      </c>
      <c r="G113" s="198"/>
      <c r="H113" s="198"/>
    </row>
    <row r="114" spans="2:8" hidden="1" outlineLevel="1">
      <c r="E114" s="30" t="s">
        <v>189</v>
      </c>
    </row>
    <row r="115" spans="2:8" hidden="1" outlineLevel="1"/>
    <row r="116" spans="2:8" collapsed="1"/>
    <row r="149" spans="2:7" hidden="1">
      <c r="B149" s="115" t="s">
        <v>126</v>
      </c>
    </row>
    <row r="150" spans="2:7" hidden="1"/>
    <row r="151" spans="2:7" ht="14.7" hidden="1" thickBot="1">
      <c r="B151" s="3" t="s">
        <v>127</v>
      </c>
      <c r="E151" s="3" t="s">
        <v>128</v>
      </c>
      <c r="F151" s="45">
        <v>0.05</v>
      </c>
    </row>
    <row r="152" spans="2:7" hidden="1">
      <c r="C152" s="30" t="s">
        <v>129</v>
      </c>
      <c r="D152" s="30" t="s">
        <v>130</v>
      </c>
      <c r="F152" s="30" t="s">
        <v>129</v>
      </c>
      <c r="G152" s="30" t="s">
        <v>130</v>
      </c>
    </row>
    <row r="153" spans="2:7" hidden="1">
      <c r="B153" s="6" t="s">
        <v>131</v>
      </c>
      <c r="C153" s="31">
        <f>IF('2. CONCEPTION'!$C5&lt;'2. CONCEPTION'!D5,1,0)</f>
        <v>1</v>
      </c>
      <c r="D153" s="31">
        <f>IF('2. CONCEPTION'!$C5&lt;'2. CONCEPTION'!F5,1,0)</f>
        <v>0</v>
      </c>
      <c r="F153" s="46">
        <f>IF('2. CONCEPTION'!$C5&lt;'2. CONCEPTION'!D5,1,IF('2. CONCEPTION'!$C5&lt;'2. CONCEPTION'!D5*(1+$F$151),0.5,0))</f>
        <v>1</v>
      </c>
      <c r="G153" s="46">
        <f>IF('2. CONCEPTION'!$C5&lt;'2. CONCEPTION'!F5,1,IF('2. CONCEPTION'!$C5&lt;'2. CONCEPTION'!F5*(1+$F$151),0.5,0))</f>
        <v>0.5</v>
      </c>
    </row>
    <row r="154" spans="2:7" hidden="1">
      <c r="B154" s="5" t="s">
        <v>132</v>
      </c>
      <c r="C154" s="32">
        <f>IF('2. CONCEPTION'!$C14&lt;'2. CONCEPTION'!D14,1,0)</f>
        <v>1</v>
      </c>
      <c r="D154" s="32">
        <f>IF('2. CONCEPTION'!$C14&lt;'2. CONCEPTION'!F14,1,0)</f>
        <v>1</v>
      </c>
      <c r="F154" s="47">
        <f>IF('2. CONCEPTION'!$C14&lt;'2. CONCEPTION'!D14,1,IF('2. CONCEPTION'!$C14&lt;'2. CONCEPTION'!D14*(1+$F$151),0.5,0))</f>
        <v>1</v>
      </c>
      <c r="G154" s="47">
        <f>IF('2. CONCEPTION'!$C14&lt;'2. CONCEPTION'!F14,1,IF('2. CONCEPTION'!$C14&lt;'2. CONCEPTION'!F14*(1+$F$151),0.5,0))</f>
        <v>1</v>
      </c>
    </row>
    <row r="155" spans="2:7" hidden="1">
      <c r="B155" s="7" t="s">
        <v>133</v>
      </c>
      <c r="C155" s="33">
        <f>IF('2. CONCEPTION'!$C20&lt;'2. CONCEPTION'!D20,1,0)</f>
        <v>0</v>
      </c>
      <c r="D155" s="33">
        <f>IF('2. CONCEPTION'!$C20&lt;'2. CONCEPTION'!F20,1,0)</f>
        <v>0</v>
      </c>
      <c r="F155" s="48">
        <f>IF('2. CONCEPTION'!$C20&lt;'2. CONCEPTION'!D20,1,IF('2. CONCEPTION'!$C20&lt;'2. CONCEPTION'!D20*(1+$F$151),0.5,0))</f>
        <v>0</v>
      </c>
      <c r="G155" s="48">
        <f>IF('2. CONCEPTION'!$C20&lt;'2. CONCEPTION'!F20,1,IF('2. CONCEPTION'!$C20&lt;'2. CONCEPTION'!F20*(1+$F$151),0.5,0))</f>
        <v>0</v>
      </c>
    </row>
    <row r="156" spans="2:7" hidden="1">
      <c r="B156" s="8" t="s">
        <v>134</v>
      </c>
      <c r="C156" s="34">
        <f>IF('2. CONCEPTION'!$C22&lt;'2. CONCEPTION'!D22,1,0)</f>
        <v>1</v>
      </c>
      <c r="D156" s="34">
        <f>IF('2. CONCEPTION'!$C22&lt;'2. CONCEPTION'!F22,1,0)</f>
        <v>0</v>
      </c>
      <c r="F156" s="49">
        <f>IF('2. CONCEPTION'!$C22&lt;'2. CONCEPTION'!D22,1,IF('2. CONCEPTION'!$C22&lt;'2. CONCEPTION'!D22*(1+$F$151),0.5,0))</f>
        <v>1</v>
      </c>
      <c r="G156" s="49">
        <f>IF('2. CONCEPTION'!$C22&lt;'2. CONCEPTION'!F22,1,IF('2. CONCEPTION'!$C22&lt;'2. CONCEPTION'!F22*(1+$F$151),0.5,0))</f>
        <v>0</v>
      </c>
    </row>
    <row r="157" spans="2:7" hidden="1">
      <c r="B157" s="9" t="s">
        <v>32</v>
      </c>
      <c r="C157" s="35">
        <f>IF('2. CONCEPTION'!$C35&lt;'2. CONCEPTION'!D35,1,0)</f>
        <v>1</v>
      </c>
      <c r="D157" s="35">
        <f>IF('2. CONCEPTION'!$C35&lt;'2. CONCEPTION'!F35,1,0)</f>
        <v>0</v>
      </c>
      <c r="F157" s="50">
        <f>IF('2. CONCEPTION'!$C35&lt;'2. CONCEPTION'!D35,1,IF('2. CONCEPTION'!$C35&lt;'2. CONCEPTION'!D35*(1+$F$151),0.5,0))</f>
        <v>1</v>
      </c>
      <c r="G157" s="50">
        <f>IF('2. CONCEPTION'!$C35&lt;'2. CONCEPTION'!F35,1,IF('2. CONCEPTION'!$C35&lt;'2. CONCEPTION'!F35*(1+$F$151),0.5,0))</f>
        <v>0</v>
      </c>
    </row>
  </sheetData>
  <mergeCells count="20">
    <mergeCell ref="I71:M71"/>
    <mergeCell ref="N71:O71"/>
    <mergeCell ref="P71:Q71"/>
    <mergeCell ref="R71:S71"/>
    <mergeCell ref="T71:U71"/>
    <mergeCell ref="D4:E4"/>
    <mergeCell ref="F4:G4"/>
    <mergeCell ref="P53:Q53"/>
    <mergeCell ref="R53:S53"/>
    <mergeCell ref="T53:U53"/>
    <mergeCell ref="I53:M53"/>
    <mergeCell ref="N53:O53"/>
    <mergeCell ref="F112:H112"/>
    <mergeCell ref="F113:H113"/>
    <mergeCell ref="F105:H105"/>
    <mergeCell ref="F107:H107"/>
    <mergeCell ref="F108:H108"/>
    <mergeCell ref="F109:H109"/>
    <mergeCell ref="F110:H110"/>
    <mergeCell ref="F111:H111"/>
  </mergeCells>
  <conditionalFormatting sqref="C45:C47">
    <cfRule type="containsText" dxfId="2" priority="2" operator="containsText" text="NON">
      <formula>NOT(ISERROR(SEARCH("NON",C45)))</formula>
    </cfRule>
    <cfRule type="containsText" dxfId="1" priority="3" operator="containsText" text="OUI">
      <formula>NOT(ISERROR(SEARCH("OUI",C45)))</formula>
    </cfRule>
  </conditionalFormatting>
  <conditionalFormatting sqref="H56:H66">
    <cfRule type="cellIs" dxfId="0" priority="1" operator="notEqual">
      <formula>$G56</formula>
    </cfRule>
  </conditionalFormatting>
  <dataValidations count="1">
    <dataValidation type="list" allowBlank="1" showInputMessage="1" showErrorMessage="1" sqref="D74:D84" xr:uid="{45BEEAB9-9DED-4AA2-81BA-D189A6929E5D}">
      <formula1>"Public,Privé"</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5" id="{60647056-1C2A-4278-AC76-6A75C8C1DB72}">
            <x14:iconSet iconSet="3Symbols2" showValue="0" custom="1">
              <x14:cfvo type="percent">
                <xm:f>0</xm:f>
              </x14:cfvo>
              <x14:cfvo type="num">
                <xm:f>0.4</xm:f>
              </x14:cfvo>
              <x14:cfvo type="num">
                <xm:f>0.6</xm:f>
              </x14:cfvo>
              <x14:cfIcon iconSet="3Symbols2" iconId="0"/>
              <x14:cfIcon iconSet="3Triangles" iconId="1"/>
              <x14:cfIcon iconSet="3Symbols2" iconId="2"/>
            </x14:iconSet>
          </x14:cfRule>
          <xm:sqref>E5:E35 G5:G35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01FD25D-756A-4A65-80C0-F2FC7A47FEA5}">
          <x14:formula1>
            <xm:f>'1. OBJECTIF BBCA'!$B$13:$B$26</xm:f>
          </x14:formula1>
          <xm:sqref>C56:C66</xm:sqref>
        </x14:dataValidation>
        <x14:dataValidation type="list" allowBlank="1" showInputMessage="1" showErrorMessage="1" xr:uid="{1766633E-29BC-460B-97E2-013ADA7A4DCF}">
          <x14:formula1>
            <xm:f>BDD!$B$33:$B$37</xm:f>
          </x14:formula1>
          <xm:sqref>M56:M66 U74:U84 S74:S84 Q74:Q84 O74:O84 M74:M84 U56:U66 S56:S66 Q56:Q66 O56:O66</xm:sqref>
        </x14:dataValidation>
        <x14:dataValidation type="list" allowBlank="1" showInputMessage="1" showErrorMessage="1" xr:uid="{DF12A554-EFAC-4297-AD95-554F83F0D797}">
          <x14:formula1>
            <xm:f>BDD!$D$54:$D$72</xm:f>
          </x14:formula1>
          <xm:sqref>F107:F113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28FB-D942-4187-8C91-FD163F5ABB9C}">
  <dimension ref="B1:Q72"/>
  <sheetViews>
    <sheetView topLeftCell="A46" workbookViewId="0">
      <selection activeCell="D54" sqref="D54:D72"/>
    </sheetView>
  </sheetViews>
  <sheetFormatPr baseColWidth="10" defaultColWidth="11.26171875" defaultRowHeight="14.4"/>
  <cols>
    <col min="1" max="1" width="11.26171875" style="1"/>
    <col min="2" max="2" width="21.47265625" style="1" customWidth="1"/>
    <col min="3" max="3" width="7.3671875" style="1" customWidth="1"/>
    <col min="4" max="4" width="11.26171875" style="1"/>
    <col min="5" max="5" width="7.3671875" style="1" customWidth="1"/>
    <col min="6" max="11" width="11.26171875" style="1"/>
    <col min="12" max="12" width="30.62890625" style="1" customWidth="1"/>
    <col min="13" max="14" width="8.3671875" style="1" customWidth="1"/>
    <col min="15" max="15" width="9.62890625" style="1" customWidth="1"/>
    <col min="16" max="16384" width="11.26171875" style="1"/>
  </cols>
  <sheetData>
    <row r="1" spans="2:17">
      <c r="B1" s="3" t="s">
        <v>135</v>
      </c>
    </row>
    <row r="2" spans="2:17" ht="16.8">
      <c r="B2" s="10"/>
      <c r="C2" s="204" t="s">
        <v>129</v>
      </c>
      <c r="D2" s="204"/>
      <c r="E2" s="204" t="s">
        <v>130</v>
      </c>
      <c r="F2" s="204"/>
      <c r="G2" s="10"/>
    </row>
    <row r="3" spans="2:17" ht="16.8">
      <c r="B3" s="11" t="s">
        <v>136</v>
      </c>
      <c r="C3" s="12"/>
      <c r="D3" s="13">
        <v>150</v>
      </c>
      <c r="E3" s="14"/>
      <c r="F3" s="15">
        <v>100</v>
      </c>
      <c r="G3" s="16" t="s">
        <v>137</v>
      </c>
    </row>
    <row r="4" spans="2:17" ht="16.8">
      <c r="B4" s="11" t="s">
        <v>46</v>
      </c>
      <c r="C4" s="12"/>
      <c r="D4" s="13">
        <v>500</v>
      </c>
      <c r="E4" s="14"/>
      <c r="F4" s="15">
        <v>400</v>
      </c>
      <c r="G4" s="16" t="s">
        <v>137</v>
      </c>
    </row>
    <row r="5" spans="2:17" ht="16.8">
      <c r="B5" s="11" t="s">
        <v>49</v>
      </c>
      <c r="C5" s="12"/>
      <c r="D5" s="13">
        <v>150</v>
      </c>
      <c r="E5" s="14"/>
      <c r="F5" s="15">
        <v>110</v>
      </c>
      <c r="G5" s="16" t="s">
        <v>137</v>
      </c>
    </row>
    <row r="6" spans="2:17" ht="16.8">
      <c r="B6" s="205" t="s">
        <v>134</v>
      </c>
      <c r="C6" s="17" t="s">
        <v>138</v>
      </c>
      <c r="D6" s="13">
        <v>1000</v>
      </c>
      <c r="E6" s="18" t="s">
        <v>138</v>
      </c>
      <c r="F6" s="15">
        <f>ROUND(0.7*D6,1)</f>
        <v>700</v>
      </c>
      <c r="G6" s="16"/>
    </row>
    <row r="7" spans="2:17" ht="16.8">
      <c r="B7" s="205"/>
      <c r="C7" s="17" t="s">
        <v>139</v>
      </c>
      <c r="D7" s="13">
        <v>1300</v>
      </c>
      <c r="E7" s="18" t="s">
        <v>139</v>
      </c>
      <c r="F7" s="15">
        <f>(D7-$D$6)+F6</f>
        <v>1000</v>
      </c>
      <c r="G7" s="16" t="s">
        <v>137</v>
      </c>
    </row>
    <row r="8" spans="2:17" ht="16.8">
      <c r="B8" s="205"/>
      <c r="C8" s="17" t="s">
        <v>140</v>
      </c>
      <c r="D8" s="13">
        <v>1800</v>
      </c>
      <c r="E8" s="18" t="s">
        <v>140</v>
      </c>
      <c r="F8" s="15">
        <f>(D8-$D$6)+F6</f>
        <v>1500</v>
      </c>
      <c r="G8" s="16"/>
    </row>
    <row r="9" spans="2:17" ht="16.8">
      <c r="B9" s="11" t="s">
        <v>32</v>
      </c>
      <c r="C9" s="12"/>
      <c r="D9" s="13">
        <v>8</v>
      </c>
      <c r="E9" s="14"/>
      <c r="F9" s="15">
        <v>6.5</v>
      </c>
      <c r="G9" s="16" t="s">
        <v>141</v>
      </c>
      <c r="K9" s="112"/>
      <c r="M9" s="30"/>
      <c r="N9" s="30"/>
      <c r="P9" s="30"/>
      <c r="Q9" s="30"/>
    </row>
    <row r="10" spans="2:17">
      <c r="K10" s="112"/>
      <c r="L10" s="6"/>
      <c r="M10" s="6"/>
      <c r="N10" s="6"/>
      <c r="O10" s="6"/>
      <c r="P10" s="6"/>
      <c r="Q10" s="6"/>
    </row>
    <row r="11" spans="2:17">
      <c r="K11" s="112"/>
      <c r="L11" s="6"/>
      <c r="M11" s="6"/>
      <c r="N11" s="6"/>
      <c r="O11" s="6"/>
      <c r="P11" s="6"/>
      <c r="Q11" s="6"/>
    </row>
    <row r="12" spans="2:17">
      <c r="K12" s="112"/>
      <c r="L12" s="6"/>
      <c r="M12" s="6"/>
      <c r="N12" s="6"/>
      <c r="O12" s="6"/>
      <c r="P12" s="6"/>
      <c r="Q12" s="6"/>
    </row>
    <row r="13" spans="2:17">
      <c r="K13" s="112"/>
      <c r="L13" s="6"/>
      <c r="M13" s="6"/>
      <c r="N13" s="6"/>
      <c r="O13" s="6"/>
      <c r="P13" s="6"/>
      <c r="Q13" s="6"/>
    </row>
    <row r="14" spans="2:17">
      <c r="K14" s="112"/>
      <c r="L14" s="6"/>
      <c r="M14" s="6"/>
      <c r="N14" s="6"/>
      <c r="O14" s="6"/>
      <c r="P14" s="6"/>
      <c r="Q14" s="6"/>
    </row>
    <row r="15" spans="2:17" ht="33.6" customHeight="1">
      <c r="B15" s="199" t="s">
        <v>142</v>
      </c>
      <c r="C15" s="199"/>
      <c r="L15" s="6"/>
      <c r="M15" s="6"/>
      <c r="N15" s="6"/>
      <c r="O15" s="6"/>
      <c r="P15" s="6"/>
      <c r="Q15" s="6"/>
    </row>
    <row r="16" spans="2:17">
      <c r="B16" s="51" t="s">
        <v>15</v>
      </c>
      <c r="C16" s="2">
        <v>1</v>
      </c>
      <c r="K16" s="112"/>
      <c r="L16" s="6"/>
      <c r="M16" s="6"/>
      <c r="N16" s="6"/>
      <c r="O16" s="6"/>
      <c r="P16" s="6"/>
      <c r="Q16" s="6"/>
    </row>
    <row r="17" spans="2:17" ht="16.899999999999999" customHeight="1">
      <c r="B17" s="51" t="s">
        <v>16</v>
      </c>
      <c r="C17" s="2">
        <v>1</v>
      </c>
      <c r="K17" s="112"/>
      <c r="L17" s="6"/>
      <c r="M17" s="6"/>
      <c r="N17" s="6"/>
      <c r="O17" s="6"/>
      <c r="P17" s="6"/>
      <c r="Q17" s="6"/>
    </row>
    <row r="18" spans="2:17">
      <c r="B18" s="51" t="s">
        <v>17</v>
      </c>
      <c r="C18" s="2">
        <v>0.83</v>
      </c>
      <c r="K18" s="112"/>
      <c r="L18" s="6"/>
      <c r="M18" s="6"/>
      <c r="N18" s="6"/>
      <c r="O18" s="6"/>
      <c r="P18" s="6"/>
      <c r="Q18" s="6"/>
    </row>
    <row r="19" spans="2:17">
      <c r="B19" s="51" t="s">
        <v>18</v>
      </c>
      <c r="C19" s="2">
        <v>3.25</v>
      </c>
      <c r="K19" s="112"/>
      <c r="L19" s="6"/>
      <c r="M19" s="6"/>
      <c r="N19" s="6"/>
      <c r="O19" s="6"/>
      <c r="P19" s="6"/>
      <c r="Q19" s="6"/>
    </row>
    <row r="20" spans="2:17">
      <c r="B20" s="51" t="s">
        <v>19</v>
      </c>
      <c r="C20" s="2">
        <v>5.83</v>
      </c>
      <c r="K20" s="112"/>
      <c r="L20" s="6"/>
      <c r="M20" s="6"/>
      <c r="N20" s="6"/>
      <c r="O20" s="6"/>
      <c r="P20" s="6"/>
      <c r="Q20" s="6"/>
    </row>
    <row r="21" spans="2:17">
      <c r="B21" s="51" t="s">
        <v>20</v>
      </c>
      <c r="C21" s="2">
        <v>4.9800000000000004</v>
      </c>
      <c r="K21" s="112"/>
      <c r="L21" s="6"/>
      <c r="M21" s="6"/>
      <c r="N21" s="6"/>
      <c r="O21" s="6"/>
      <c r="P21" s="6"/>
      <c r="Q21" s="6"/>
    </row>
    <row r="22" spans="2:17">
      <c r="B22" s="51" t="s">
        <v>21</v>
      </c>
      <c r="C22" s="2">
        <v>1.8</v>
      </c>
    </row>
    <row r="23" spans="2:17">
      <c r="B23" s="51" t="s">
        <v>22</v>
      </c>
      <c r="C23" s="2">
        <v>3.16</v>
      </c>
    </row>
    <row r="24" spans="2:17">
      <c r="B24" s="51" t="s">
        <v>23</v>
      </c>
      <c r="C24" s="2">
        <v>1.79</v>
      </c>
    </row>
    <row r="25" spans="2:17">
      <c r="B25" s="51" t="s">
        <v>24</v>
      </c>
      <c r="C25" s="2">
        <v>1.97</v>
      </c>
    </row>
    <row r="26" spans="2:17">
      <c r="B26" s="51" t="s">
        <v>25</v>
      </c>
      <c r="C26" s="2">
        <v>2.1</v>
      </c>
    </row>
    <row r="27" spans="2:17">
      <c r="B27" s="51" t="s">
        <v>26</v>
      </c>
      <c r="C27" s="2">
        <v>1.37</v>
      </c>
    </row>
    <row r="28" spans="2:17">
      <c r="B28" s="51" t="s">
        <v>27</v>
      </c>
      <c r="C28" s="2">
        <v>0</v>
      </c>
    </row>
    <row r="29" spans="2:17">
      <c r="B29" s="51" t="s">
        <v>28</v>
      </c>
      <c r="C29" s="2">
        <v>1.7</v>
      </c>
    </row>
    <row r="32" spans="2:17">
      <c r="B32" s="54" t="s">
        <v>143</v>
      </c>
    </row>
    <row r="33" spans="2:2">
      <c r="B33" s="56" t="s">
        <v>61</v>
      </c>
    </row>
    <row r="34" spans="2:2">
      <c r="B34" s="56" t="s">
        <v>62</v>
      </c>
    </row>
    <row r="35" spans="2:2">
      <c r="B35" s="56" t="s">
        <v>144</v>
      </c>
    </row>
    <row r="36" spans="2:2">
      <c r="B36" s="56" t="s">
        <v>91</v>
      </c>
    </row>
    <row r="37" spans="2:2">
      <c r="B37" s="56" t="s">
        <v>28</v>
      </c>
    </row>
    <row r="39" spans="2:2">
      <c r="B39" s="54" t="s">
        <v>145</v>
      </c>
    </row>
    <row r="40" spans="2:2">
      <c r="B40" s="56" t="s">
        <v>146</v>
      </c>
    </row>
    <row r="41" spans="2:2">
      <c r="B41" s="56" t="s">
        <v>89</v>
      </c>
    </row>
    <row r="42" spans="2:2">
      <c r="B42" s="56" t="s">
        <v>93</v>
      </c>
    </row>
    <row r="43" spans="2:2">
      <c r="B43" s="56" t="s">
        <v>147</v>
      </c>
    </row>
    <row r="44" spans="2:2">
      <c r="B44" s="56" t="s">
        <v>148</v>
      </c>
    </row>
    <row r="45" spans="2:2">
      <c r="B45" s="56" t="s">
        <v>28</v>
      </c>
    </row>
    <row r="48" spans="2:2">
      <c r="B48" s="130" t="s">
        <v>153</v>
      </c>
    </row>
    <row r="49" spans="2:4">
      <c r="B49" s="130" t="s">
        <v>154</v>
      </c>
    </row>
    <row r="50" spans="2:4">
      <c r="B50" s="130" t="s">
        <v>32</v>
      </c>
    </row>
    <row r="52" spans="2:4">
      <c r="B52" s="101" t="s">
        <v>169</v>
      </c>
    </row>
    <row r="53" spans="2:4">
      <c r="B53" s="101" t="s">
        <v>170</v>
      </c>
    </row>
    <row r="54" spans="2:4">
      <c r="B54" s="101" t="s">
        <v>84</v>
      </c>
      <c r="D54" s="1" t="s">
        <v>164</v>
      </c>
    </row>
    <row r="55" spans="2:4">
      <c r="B55" s="101" t="s">
        <v>82</v>
      </c>
      <c r="D55" s="1" t="s">
        <v>165</v>
      </c>
    </row>
    <row r="56" spans="2:4">
      <c r="B56" s="101" t="s">
        <v>155</v>
      </c>
      <c r="D56" s="1" t="s">
        <v>166</v>
      </c>
    </row>
    <row r="57" spans="2:4">
      <c r="B57" s="101" t="s">
        <v>110</v>
      </c>
      <c r="D57" s="1" t="s">
        <v>167</v>
      </c>
    </row>
    <row r="58" spans="2:4">
      <c r="B58" s="101" t="s">
        <v>111</v>
      </c>
      <c r="D58" s="1" t="s">
        <v>168</v>
      </c>
    </row>
    <row r="59" spans="2:4">
      <c r="B59" s="101" t="s">
        <v>85</v>
      </c>
      <c r="D59" s="1" t="s">
        <v>171</v>
      </c>
    </row>
    <row r="60" spans="2:4">
      <c r="D60" s="1" t="s">
        <v>172</v>
      </c>
    </row>
    <row r="61" spans="2:4">
      <c r="D61" s="1" t="s">
        <v>173</v>
      </c>
    </row>
    <row r="62" spans="2:4">
      <c r="D62" s="1" t="s">
        <v>174</v>
      </c>
    </row>
    <row r="63" spans="2:4">
      <c r="D63" s="1" t="s">
        <v>175</v>
      </c>
    </row>
    <row r="64" spans="2:4">
      <c r="D64" s="1" t="s">
        <v>176</v>
      </c>
    </row>
    <row r="65" spans="4:4">
      <c r="D65" s="1" t="s">
        <v>177</v>
      </c>
    </row>
    <row r="66" spans="4:4">
      <c r="D66" s="1" t="s">
        <v>178</v>
      </c>
    </row>
    <row r="67" spans="4:4">
      <c r="D67" s="1" t="s">
        <v>179</v>
      </c>
    </row>
    <row r="68" spans="4:4">
      <c r="D68" s="1" t="s">
        <v>180</v>
      </c>
    </row>
    <row r="69" spans="4:4">
      <c r="D69" s="1" t="s">
        <v>181</v>
      </c>
    </row>
    <row r="70" spans="4:4">
      <c r="D70" s="1" t="s">
        <v>182</v>
      </c>
    </row>
    <row r="71" spans="4:4">
      <c r="D71" s="1" t="s">
        <v>183</v>
      </c>
    </row>
    <row r="72" spans="4:4">
      <c r="D72" s="1" t="s">
        <v>188</v>
      </c>
    </row>
  </sheetData>
  <mergeCells count="4">
    <mergeCell ref="C2:D2"/>
    <mergeCell ref="E2:F2"/>
    <mergeCell ref="B6:B8"/>
    <mergeCell ref="B15:C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E8CC132E632649A4415449AB88693C" ma:contentTypeVersion="2" ma:contentTypeDescription="Create a new document." ma:contentTypeScope="" ma:versionID="7f92b16002ff032db822f1f9a416d674">
  <xsd:schema xmlns:xsd="http://www.w3.org/2001/XMLSchema" xmlns:xs="http://www.w3.org/2001/XMLSchema" xmlns:p="http://schemas.microsoft.com/office/2006/metadata/properties" xmlns:ns2="4d9e135a-479d-474e-b2ea-d86555bab897" targetNamespace="http://schemas.microsoft.com/office/2006/metadata/properties" ma:root="true" ma:fieldsID="ce3d73e630f5e3e30e43b01c29dfdfef" ns2:_="">
    <xsd:import namespace="4d9e135a-479d-474e-b2ea-d86555bab89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e135a-479d-474e-b2ea-d86555bab8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9C2E2-1938-4B80-81A7-D083C089AE7B}">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4d9e135a-479d-474e-b2ea-d86555bab897"/>
    <ds:schemaRef ds:uri="http://www.w3.org/XML/1998/namespace"/>
    <ds:schemaRef ds:uri="http://purl.org/dc/dcmitype/"/>
  </ds:schemaRefs>
</ds:datastoreItem>
</file>

<file path=customXml/itemProps2.xml><?xml version="1.0" encoding="utf-8"?>
<ds:datastoreItem xmlns:ds="http://schemas.openxmlformats.org/officeDocument/2006/customXml" ds:itemID="{699664C5-DA3C-4674-8445-1B4FE765134E}">
  <ds:schemaRefs>
    <ds:schemaRef ds:uri="http://schemas.microsoft.com/sharepoint/v3/contenttype/forms"/>
  </ds:schemaRefs>
</ds:datastoreItem>
</file>

<file path=customXml/itemProps3.xml><?xml version="1.0" encoding="utf-8"?>
<ds:datastoreItem xmlns:ds="http://schemas.openxmlformats.org/officeDocument/2006/customXml" ds:itemID="{B7BD1660-3D4E-44DB-A705-19FEB6B8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e135a-479d-474e-b2ea-d86555bab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HOW TO</vt:lpstr>
      <vt:lpstr>PREUVES</vt:lpstr>
      <vt:lpstr>1. OBJECTIF BBCA</vt:lpstr>
      <vt:lpstr>2. CONCEPTION</vt:lpstr>
      <vt:lpstr>BDD</vt:lpstr>
    </vt:vector>
  </TitlesOfParts>
  <Manager/>
  <Company>EGIS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GONTIER Louise</dc:creator>
  <cp:keywords/>
  <dc:description/>
  <cp:lastModifiedBy>Helene</cp:lastModifiedBy>
  <cp:revision/>
  <dcterms:created xsi:type="dcterms:W3CDTF">2022-08-31T14:08:47Z</dcterms:created>
  <dcterms:modified xsi:type="dcterms:W3CDTF">2022-12-01T15:54:45Z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0x01010007E8CC132E632649A4415449AB88693C</vt:lpwstr>
  </property>
</Properties>
</file>