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Helene\Dropbox\BBCA V2\BBCA QUARTIER\LABEL BBCA QUARTIER 2022\BBCA QUARTIER - FINAL PUBLIE\"/>
    </mc:Choice>
  </mc:AlternateContent>
  <xr:revisionPtr revIDLastSave="0" documentId="8_{54D8FE08-7C1D-4112-8CFB-C703822393CB}" xr6:coauthVersionLast="47" xr6:coauthVersionMax="47" xr10:uidLastSave="{00000000-0000-0000-0000-000000000000}"/>
  <bookViews>
    <workbookView xWindow="-96" yWindow="-96" windowWidth="23232" windowHeight="12432" xr2:uid="{2F22D2E1-3B81-4CFF-8022-97512E289C7D}"/>
  </bookViews>
  <sheets>
    <sheet name="HOW TO" sheetId="12" r:id="rId1"/>
    <sheet name="PREUVES GLOBALES" sheetId="13" r:id="rId2"/>
    <sheet name="PREUVES PAR PHASE" sheetId="16" r:id="rId3"/>
    <sheet name="1. OBJECTIF BBCA" sheetId="3" r:id="rId4"/>
    <sheet name="2. CONCEPTION" sheetId="11" r:id="rId5"/>
    <sheet name="BDD"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2" i="11" l="1"/>
  <c r="E75" i="11"/>
  <c r="M22" i="11"/>
  <c r="M23" i="11" l="1"/>
  <c r="J53" i="11" s="1"/>
  <c r="K53" i="11" s="1"/>
  <c r="C53" i="11" s="1"/>
  <c r="M24" i="11"/>
  <c r="J54" i="11" s="1"/>
  <c r="K54" i="11" s="1"/>
  <c r="C54" i="11" s="1"/>
  <c r="M25" i="11"/>
  <c r="J55" i="11" s="1"/>
  <c r="K55" i="11" s="1"/>
  <c r="C55" i="11" s="1"/>
  <c r="M26" i="11"/>
  <c r="J56" i="11" s="1"/>
  <c r="K56" i="11" s="1"/>
  <c r="C56" i="11" s="1"/>
  <c r="M27" i="11"/>
  <c r="J42" i="11" s="1"/>
  <c r="M28" i="11"/>
  <c r="M29" i="11"/>
  <c r="J34" i="11" s="1"/>
  <c r="M30" i="11"/>
  <c r="M31" i="11"/>
  <c r="J40" i="11" s="1"/>
  <c r="M32" i="11"/>
  <c r="J41" i="11" s="1"/>
  <c r="M33" i="11"/>
  <c r="J39" i="11" s="1"/>
  <c r="M34" i="11"/>
  <c r="J26" i="11" s="1"/>
  <c r="M35" i="11"/>
  <c r="J33" i="11" s="1"/>
  <c r="M36" i="11"/>
  <c r="M37" i="11"/>
  <c r="J25" i="11" s="1"/>
  <c r="M38" i="11"/>
  <c r="J23" i="11" s="1"/>
  <c r="M39" i="11"/>
  <c r="J46" i="11" s="1"/>
  <c r="M40" i="11"/>
  <c r="J52" i="11"/>
  <c r="K52" i="11" s="1"/>
  <c r="C52" i="11" s="1"/>
  <c r="J22" i="11" l="1"/>
  <c r="J49" i="11"/>
  <c r="J31" i="11"/>
  <c r="J43" i="11"/>
  <c r="J47" i="11"/>
  <c r="J27" i="11"/>
  <c r="J44" i="11"/>
  <c r="J28" i="11"/>
  <c r="J45" i="11"/>
  <c r="J32" i="11"/>
  <c r="J48" i="11"/>
  <c r="J35" i="11"/>
  <c r="J37" i="11"/>
  <c r="J24" i="11"/>
  <c r="J29" i="11"/>
  <c r="D27" i="3"/>
  <c r="C27" i="3"/>
  <c r="D21" i="11" l="1"/>
  <c r="F21" i="11"/>
  <c r="D30" i="11"/>
  <c r="F30" i="11"/>
  <c r="D36" i="11"/>
  <c r="F36" i="11"/>
  <c r="D38" i="11"/>
  <c r="D51" i="11"/>
  <c r="F51" i="11"/>
  <c r="I113" i="11"/>
  <c r="T101" i="11"/>
  <c r="N101" i="11"/>
  <c r="R101" i="11"/>
  <c r="P101" i="11"/>
  <c r="L101" i="11"/>
  <c r="I90" i="11"/>
  <c r="J101" i="11"/>
  <c r="K101" i="11"/>
  <c r="I100" i="11"/>
  <c r="I99" i="11"/>
  <c r="I98" i="11"/>
  <c r="I97" i="11"/>
  <c r="I96" i="11"/>
  <c r="I95" i="11"/>
  <c r="I94" i="11"/>
  <c r="I93" i="11"/>
  <c r="I92" i="11"/>
  <c r="I91" i="11"/>
  <c r="H101" i="11"/>
  <c r="G101" i="11"/>
  <c r="F101" i="11"/>
  <c r="E101" i="11"/>
  <c r="T83" i="11"/>
  <c r="R83" i="11"/>
  <c r="P83" i="11"/>
  <c r="C51" i="11" l="1"/>
  <c r="I101" i="11"/>
  <c r="N83" i="11"/>
  <c r="J83" i="11"/>
  <c r="K83" i="11"/>
  <c r="L83" i="11"/>
  <c r="I73" i="11"/>
  <c r="I74" i="11"/>
  <c r="I75" i="11"/>
  <c r="I76" i="11"/>
  <c r="I77" i="11"/>
  <c r="I78" i="11"/>
  <c r="I79" i="11"/>
  <c r="I80" i="11"/>
  <c r="I81" i="11"/>
  <c r="I82" i="11"/>
  <c r="F75" i="11"/>
  <c r="F83" i="11" s="1"/>
  <c r="E83" i="11"/>
  <c r="D73" i="11"/>
  <c r="G73" i="11" s="1"/>
  <c r="H73" i="11" s="1"/>
  <c r="D74" i="11"/>
  <c r="G74" i="11" s="1"/>
  <c r="H74" i="11" s="1"/>
  <c r="D75" i="11"/>
  <c r="D76" i="11"/>
  <c r="G76" i="11" s="1"/>
  <c r="H76" i="11" s="1"/>
  <c r="D77" i="11"/>
  <c r="G77" i="11" s="1"/>
  <c r="H77" i="11" s="1"/>
  <c r="D78" i="11"/>
  <c r="G78" i="11" s="1"/>
  <c r="H78" i="11" s="1"/>
  <c r="D79" i="11"/>
  <c r="G79" i="11" s="1"/>
  <c r="H79" i="11" s="1"/>
  <c r="D80" i="11"/>
  <c r="G80" i="11" s="1"/>
  <c r="H80" i="11" s="1"/>
  <c r="D81" i="11"/>
  <c r="G81" i="11" s="1"/>
  <c r="H81" i="11" s="1"/>
  <c r="D82" i="11"/>
  <c r="G82" i="11" s="1"/>
  <c r="H82" i="11" s="1"/>
  <c r="D72" i="11"/>
  <c r="G72" i="11" s="1"/>
  <c r="H72" i="11" s="1"/>
  <c r="I83" i="11" l="1"/>
  <c r="C173" i="11"/>
  <c r="D173" i="11"/>
  <c r="F173" i="11"/>
  <c r="G173" i="11"/>
  <c r="G75" i="11"/>
  <c r="H75" i="11" s="1"/>
  <c r="H83" i="11" s="1"/>
  <c r="C50" i="11" l="1"/>
  <c r="K30" i="11"/>
  <c r="K38" i="11"/>
  <c r="K36" i="11"/>
  <c r="K26" i="11"/>
  <c r="C26" i="11" s="1"/>
  <c r="K23" i="11"/>
  <c r="C23" i="11" s="1"/>
  <c r="K39" i="11"/>
  <c r="C39" i="11" s="1"/>
  <c r="K40" i="11"/>
  <c r="C40" i="11" s="1"/>
  <c r="K41" i="11"/>
  <c r="C41" i="11" s="1"/>
  <c r="K46" i="11"/>
  <c r="C46" i="11" s="1"/>
  <c r="K33" i="11"/>
  <c r="C33" i="11" s="1"/>
  <c r="K43" i="11"/>
  <c r="C43" i="11" s="1"/>
  <c r="K31" i="11"/>
  <c r="C31" i="11" s="1"/>
  <c r="K34" i="11"/>
  <c r="C34" i="11" s="1"/>
  <c r="K22" i="11"/>
  <c r="C22" i="11" s="1"/>
  <c r="K47" i="11"/>
  <c r="C47" i="11" s="1"/>
  <c r="K25" i="11"/>
  <c r="C25" i="11" s="1"/>
  <c r="K42" i="11"/>
  <c r="C42" i="11" s="1"/>
  <c r="K48" i="11"/>
  <c r="C48" i="11" s="1"/>
  <c r="K37" i="11"/>
  <c r="C37" i="11" s="1"/>
  <c r="C36" i="11" s="1"/>
  <c r="K44" i="11"/>
  <c r="C44" i="11" s="1"/>
  <c r="K35" i="11"/>
  <c r="C35" i="11" s="1"/>
  <c r="K32" i="11"/>
  <c r="C32" i="11" s="1"/>
  <c r="K29" i="11"/>
  <c r="C29" i="11" s="1"/>
  <c r="K28" i="11"/>
  <c r="C28" i="11" s="1"/>
  <c r="K27" i="11"/>
  <c r="C27" i="11" s="1"/>
  <c r="K24" i="11"/>
  <c r="C24" i="11" s="1"/>
  <c r="K45" i="11"/>
  <c r="C45" i="11" s="1"/>
  <c r="K49" i="11"/>
  <c r="C49" i="11" s="1"/>
  <c r="G83" i="11"/>
  <c r="C30" i="11" l="1"/>
  <c r="C171" i="11"/>
  <c r="D171" i="11"/>
  <c r="G171" i="11"/>
  <c r="F171" i="11"/>
  <c r="C38" i="11"/>
  <c r="C21" i="11"/>
  <c r="C172" i="11" l="1"/>
  <c r="F172" i="11"/>
  <c r="G169" i="11"/>
  <c r="D169" i="11"/>
  <c r="C169" i="11"/>
  <c r="F169" i="11"/>
  <c r="C170" i="11"/>
  <c r="D170" i="11"/>
  <c r="G170" i="11"/>
  <c r="F170" i="11"/>
  <c r="E14" i="3"/>
  <c r="E15" i="3"/>
  <c r="E16" i="3"/>
  <c r="E17" i="3"/>
  <c r="E18" i="3"/>
  <c r="E19" i="3"/>
  <c r="E20" i="3"/>
  <c r="E21" i="3"/>
  <c r="E22" i="3"/>
  <c r="E23" i="3"/>
  <c r="E24" i="3"/>
  <c r="E25" i="3"/>
  <c r="E26" i="3"/>
  <c r="E13" i="3"/>
  <c r="E27" i="3" l="1"/>
  <c r="F6" i="4"/>
  <c r="F8" i="4" l="1"/>
  <c r="F38" i="11"/>
  <c r="G51" i="11"/>
  <c r="F7" i="4"/>
  <c r="D172" i="11" l="1"/>
  <c r="G172" i="11"/>
  <c r="E51" i="11"/>
  <c r="G36" i="11"/>
  <c r="E36" i="11" l="1"/>
  <c r="G30" i="11"/>
  <c r="G38" i="11"/>
  <c r="G21" i="11" l="1"/>
  <c r="E21" i="11"/>
  <c r="E38" i="11"/>
  <c r="E30" i="11"/>
  <c r="C61" i="11" l="1"/>
  <c r="C62" i="11" s="1"/>
  <c r="C6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GONTIER Louise</author>
  </authors>
  <commentList>
    <comment ref="C9" authorId="0" shapeId="0" xr:uid="{B02259D4-84F7-4874-AD92-BDF5F0BBACFB}">
      <text>
        <r>
          <rPr>
            <b/>
            <sz val="9"/>
            <color indexed="81"/>
            <rFont val="Tahoma"/>
            <family val="2"/>
          </rPr>
          <t>GONTIER Louise:</t>
        </r>
        <r>
          <rPr>
            <sz val="9"/>
            <color indexed="81"/>
            <rFont val="Tahoma"/>
            <family val="2"/>
          </rPr>
          <t xml:space="preserve">
Définition et table de passage commune/IAU dans le fichier Excel de valeurs par défaut de la méthode Quartier Energie Carbone 
https://librairie.ademe.fr/urbanisme-et-batiment/5802-methode-quartier-energie-carbone.html </t>
        </r>
      </text>
    </comment>
  </commentList>
</comments>
</file>

<file path=xl/sharedStrings.xml><?xml version="1.0" encoding="utf-8"?>
<sst xmlns="http://schemas.openxmlformats.org/spreadsheetml/2006/main" count="583" uniqueCount="309">
  <si>
    <t>DONNEES GENERALES</t>
  </si>
  <si>
    <t>Nom du projet</t>
  </si>
  <si>
    <t>XXX</t>
  </si>
  <si>
    <t>Date candidature</t>
  </si>
  <si>
    <t>Maitre d'ouvrage</t>
  </si>
  <si>
    <t>Certificateur</t>
  </si>
  <si>
    <t>Contact</t>
  </si>
  <si>
    <t>Localisation</t>
  </si>
  <si>
    <t>Zone climatique</t>
  </si>
  <si>
    <t>H1a</t>
  </si>
  <si>
    <t>IAU</t>
  </si>
  <si>
    <t>PROGRAMME</t>
  </si>
  <si>
    <t>Surface [m²SDP]</t>
  </si>
  <si>
    <t>Usagers</t>
  </si>
  <si>
    <t>Usagers équivalents estimés</t>
  </si>
  <si>
    <t xml:space="preserve">Maison individuelle </t>
  </si>
  <si>
    <t>Logement collectif</t>
  </si>
  <si>
    <t>Bureaux</t>
  </si>
  <si>
    <t>Hôtel</t>
  </si>
  <si>
    <t>Commerces</t>
  </si>
  <si>
    <t>Supermarchés</t>
  </si>
  <si>
    <t>Etablissements publics</t>
  </si>
  <si>
    <t>Enseignement primaire</t>
  </si>
  <si>
    <t>Enseignement secondaire</t>
  </si>
  <si>
    <t>Université</t>
  </si>
  <si>
    <t>Etablissement sportif</t>
  </si>
  <si>
    <t>Hôpital</t>
  </si>
  <si>
    <t>Parking</t>
  </si>
  <si>
    <t>Autres</t>
  </si>
  <si>
    <t>INDICATEUR (première estimation)</t>
  </si>
  <si>
    <t>IcQ_Aménagement</t>
  </si>
  <si>
    <t>kgCO2e/ueq/an</t>
  </si>
  <si>
    <t>Empreinte habitant</t>
  </si>
  <si>
    <t>tCO2e/hab/an</t>
  </si>
  <si>
    <t>DONNEES PHASE 2.ORIENTATIONS</t>
  </si>
  <si>
    <t>BÂTIMENTS</t>
  </si>
  <si>
    <t>MATERIAUX</t>
  </si>
  <si>
    <t>ENERGIE</t>
  </si>
  <si>
    <t>DECHETS</t>
  </si>
  <si>
    <t>EAU</t>
  </si>
  <si>
    <t>MOBILITE LOCALE</t>
  </si>
  <si>
    <t>Nom du bâtiment</t>
  </si>
  <si>
    <t>Usage</t>
  </si>
  <si>
    <t>Coefficient</t>
  </si>
  <si>
    <t>Surface</t>
  </si>
  <si>
    <t>Usagers equivalents</t>
  </si>
  <si>
    <t>Ic_construction</t>
  </si>
  <si>
    <t>Parking en infrastructure
Lot 2.2 et 2.3</t>
  </si>
  <si>
    <t>Ic_chantier</t>
  </si>
  <si>
    <t>Ic_énergie</t>
  </si>
  <si>
    <t>Déchets</t>
  </si>
  <si>
    <t>Eau</t>
  </si>
  <si>
    <t>Mobilité quotidienne</t>
  </si>
  <si>
    <t>usager eq./usager</t>
  </si>
  <si>
    <t>m²SU</t>
  </si>
  <si>
    <t>par défaut</t>
  </si>
  <si>
    <t>ajustés</t>
  </si>
  <si>
    <t>[kgCO2e/an]</t>
  </si>
  <si>
    <t>SOURCE</t>
  </si>
  <si>
    <t>A. commerce</t>
  </si>
  <si>
    <t>ACV RE2020</t>
  </si>
  <si>
    <t>RSEE ou ACV définitive</t>
  </si>
  <si>
    <t>Etude spécifique</t>
  </si>
  <si>
    <t>A. logement</t>
  </si>
  <si>
    <t>B.a</t>
  </si>
  <si>
    <t>B.b</t>
  </si>
  <si>
    <t>C</t>
  </si>
  <si>
    <t>D</t>
  </si>
  <si>
    <t>E</t>
  </si>
  <si>
    <t>F</t>
  </si>
  <si>
    <t>…</t>
  </si>
  <si>
    <t>TOTAL</t>
  </si>
  <si>
    <t>ESPACES EXTERIEURS</t>
  </si>
  <si>
    <t>SOLS</t>
  </si>
  <si>
    <t>Nom de l'espace</t>
  </si>
  <si>
    <t>Type d'espace</t>
  </si>
  <si>
    <t>Public/privé</t>
  </si>
  <si>
    <t>Surface de parking</t>
  </si>
  <si>
    <t>PCE des EE</t>
  </si>
  <si>
    <r>
      <t>Voiries et parking publics extérieurs</t>
    </r>
    <r>
      <rPr>
        <sz val="10"/>
        <color rgb="FFFF0000"/>
        <rFont val="Calibri Light"/>
        <family val="2"/>
        <scheme val="minor"/>
      </rPr>
      <t xml:space="preserve"> et ic parcelle</t>
    </r>
  </si>
  <si>
    <t>Parking en infrastructure
publics</t>
  </si>
  <si>
    <t>Chantier</t>
  </si>
  <si>
    <t>Eclairage public</t>
  </si>
  <si>
    <t>Déchets des EE</t>
  </si>
  <si>
    <t>Arrosage</t>
  </si>
  <si>
    <t>Changement d'usage des sols</t>
  </si>
  <si>
    <t>m²emprise au sol</t>
  </si>
  <si>
    <t>m² parking</t>
  </si>
  <si>
    <t>Espace vert central</t>
  </si>
  <si>
    <t>Espace vert</t>
  </si>
  <si>
    <t>Public</t>
  </si>
  <si>
    <t>Urbanprint</t>
  </si>
  <si>
    <t>parking public infra</t>
  </si>
  <si>
    <t>Parking extérieur</t>
  </si>
  <si>
    <t>EMPREINTE HABITANT</t>
  </si>
  <si>
    <t>Empreinte carbone</t>
  </si>
  <si>
    <t>[tCO2e/hab.an]</t>
  </si>
  <si>
    <t>Alimentation</t>
  </si>
  <si>
    <t>Bien de consommations</t>
  </si>
  <si>
    <t>Services</t>
  </si>
  <si>
    <t>Mobilité</t>
  </si>
  <si>
    <t>Logement</t>
  </si>
  <si>
    <t>RESULTATS BBCA QUARTIER</t>
  </si>
  <si>
    <t>RESULTATS</t>
  </si>
  <si>
    <t>Seuil Niveau 1</t>
  </si>
  <si>
    <t>Seuil Niveau 2</t>
  </si>
  <si>
    <t>Unité</t>
  </si>
  <si>
    <t xml:space="preserve">IcQ_Viabilisation </t>
  </si>
  <si>
    <t>Chantier des EE</t>
  </si>
  <si>
    <t>PCE - Voiries et parking publics</t>
  </si>
  <si>
    <t>Parking couverts bâtiments</t>
  </si>
  <si>
    <t>Parking couverts publics</t>
  </si>
  <si>
    <t>IcQ_Construction</t>
  </si>
  <si>
    <t>PCE- bâtiments</t>
  </si>
  <si>
    <t>Chantier Bâtiment</t>
  </si>
  <si>
    <t>IcQ_Energie</t>
  </si>
  <si>
    <t xml:space="preserve">Energie - bâtiments </t>
  </si>
  <si>
    <t>Energie</t>
  </si>
  <si>
    <t>Matériaux</t>
  </si>
  <si>
    <t>PCE - Parking couverts</t>
  </si>
  <si>
    <t xml:space="preserve">Alimentation </t>
  </si>
  <si>
    <t>Biens de consommation</t>
  </si>
  <si>
    <t>Label BBCA Quartier</t>
  </si>
  <si>
    <t>Standard</t>
  </si>
  <si>
    <t>Performant</t>
  </si>
  <si>
    <t>Excellent</t>
  </si>
  <si>
    <t>Calcul du passage des niveaux</t>
  </si>
  <si>
    <t>Passage des niveaux par indicateur</t>
  </si>
  <si>
    <t>Tolérance</t>
  </si>
  <si>
    <t>Niveau 1</t>
  </si>
  <si>
    <t>Niveau 2</t>
  </si>
  <si>
    <t xml:space="preserve">Ic_viabilisation </t>
  </si>
  <si>
    <t>Ic_quartier_construction</t>
  </si>
  <si>
    <t>Ic_quartier_strategie_energetique</t>
  </si>
  <si>
    <t>Ic_quartier</t>
  </si>
  <si>
    <t>Niveaux</t>
  </si>
  <si>
    <t>Ic_viabilisation</t>
  </si>
  <si>
    <t>tCO2e/usager eq./an</t>
  </si>
  <si>
    <t>IAU 1</t>
  </si>
  <si>
    <t>IAU 2</t>
  </si>
  <si>
    <t>IAU 3+</t>
  </si>
  <si>
    <t>tCO2e/habitant/an</t>
  </si>
  <si>
    <t>Coefficient usager eq./usager</t>
  </si>
  <si>
    <t>Sources</t>
  </si>
  <si>
    <t>ALDO</t>
  </si>
  <si>
    <t>Espaces verts</t>
  </si>
  <si>
    <t>Espace pietonnier</t>
  </si>
  <si>
    <t>Parking souterrain</t>
  </si>
  <si>
    <t>Voiries</t>
  </si>
  <si>
    <t>Ic_composant
(y compris Lot 2.2 et 2.3)</t>
  </si>
  <si>
    <t>Fiche candidat</t>
  </si>
  <si>
    <t>BBCA Quartier</t>
  </si>
  <si>
    <t>FICHES QUANTIGES</t>
  </si>
  <si>
    <t>Bâtiments</t>
  </si>
  <si>
    <t>Espaces extérieurs</t>
  </si>
  <si>
    <t>Matériaux des voiries et parking publics</t>
  </si>
  <si>
    <t>Levier 1</t>
  </si>
  <si>
    <t>Levier 2</t>
  </si>
  <si>
    <t>Levier 3</t>
  </si>
  <si>
    <t>Levier 4</t>
  </si>
  <si>
    <t>Nom du levier</t>
  </si>
  <si>
    <t>Lien vers la fiche</t>
  </si>
  <si>
    <t>Gain [kgCO2e/an]</t>
  </si>
  <si>
    <t>Poste d'application</t>
  </si>
  <si>
    <t>Empreinte hab - Alimentation</t>
  </si>
  <si>
    <t>Empreinte hab - Bien de consommations</t>
  </si>
  <si>
    <t>Empreinte hab - Services</t>
  </si>
  <si>
    <t>Empreinte hab - Mobilité</t>
  </si>
  <si>
    <t>Empreinte hab - Logement</t>
  </si>
  <si>
    <t>EE - Chantier</t>
  </si>
  <si>
    <t>EE - Déchets</t>
  </si>
  <si>
    <t>Bâtiments - ic_composant</t>
  </si>
  <si>
    <t>Bâtiments - parking en infrastructure</t>
  </si>
  <si>
    <t>Bâtiments - chantier</t>
  </si>
  <si>
    <t>Bâtiments - ic_énergie</t>
  </si>
  <si>
    <t>Bâtiments - eau</t>
  </si>
  <si>
    <t>Bâtiments - déchets</t>
  </si>
  <si>
    <t>Bâtiments - mobilité quotidienne</t>
  </si>
  <si>
    <t>Espaces extérieurs - voiries et parking publics</t>
  </si>
  <si>
    <t>Espaces extérieurs - parkings infrastructures</t>
  </si>
  <si>
    <t>Espaces extérieurs - chantier</t>
  </si>
  <si>
    <t>Espaces extérieurs - éclairage public</t>
  </si>
  <si>
    <t xml:space="preserve">Espaces extérieurs - déchets </t>
  </si>
  <si>
    <t>Espaces extérieurs - arrosage</t>
  </si>
  <si>
    <t>Levier 5</t>
  </si>
  <si>
    <t>Levier 6</t>
  </si>
  <si>
    <t>Levier 7</t>
  </si>
  <si>
    <t>Gain QuantiGES</t>
  </si>
  <si>
    <t>Espaces extérieurs - changement d'usage des sols</t>
  </si>
  <si>
    <t>ou[kgCO2e/hab.an] si empreinte habitant</t>
  </si>
  <si>
    <t>[tCO2e/hab/an]</t>
  </si>
  <si>
    <t>[kgCO2e/usager eq.an]</t>
  </si>
  <si>
    <t>CONTRIBUTEUR</t>
  </si>
  <si>
    <t>Objectif BBCA</t>
  </si>
  <si>
    <t>Conception</t>
  </si>
  <si>
    <t> Spécifications</t>
  </si>
  <si>
    <t>Aménageur</t>
  </si>
  <si>
    <t>Aménageur + Promoteur</t>
  </si>
  <si>
    <t>Eligibilité</t>
  </si>
  <si>
    <t>Preuves</t>
  </si>
  <si>
    <t>Programme</t>
  </si>
  <si>
    <t>Prescriptions de labélisation BBCA</t>
  </si>
  <si>
    <t>Label BBCA des bâtiments labélisés</t>
  </si>
  <si>
    <t>Transversal</t>
  </si>
  <si>
    <t>Calculs</t>
  </si>
  <si>
    <t>Fiche candidat
Calcul d'IcQ_Aménagement ou de l'Empreinte Habitant sur 3 scénarios</t>
  </si>
  <si>
    <t>Fiches candidat
Accès au calcul UrbanPrint ou détail des calculs si méthode alternative</t>
  </si>
  <si>
    <t>Energie </t>
  </si>
  <si>
    <r>
      <t xml:space="preserve">Ratios d'impact
</t>
    </r>
    <r>
      <rPr>
        <b/>
        <sz val="10"/>
        <color theme="1"/>
        <rFont val="Calibri Light"/>
        <family val="2"/>
        <scheme val="major"/>
      </rPr>
      <t>OU</t>
    </r>
    <r>
      <rPr>
        <sz val="10"/>
        <color theme="1"/>
        <rFont val="Calibri Light"/>
        <family val="2"/>
        <scheme val="major"/>
      </rPr>
      <t xml:space="preserve">
Méthode détaillée libre</t>
    </r>
  </si>
  <si>
    <r>
      <rPr>
        <b/>
        <sz val="10"/>
        <color theme="1"/>
        <rFont val="Calibri Light"/>
        <family val="2"/>
        <scheme val="major"/>
      </rPr>
      <t>SI</t>
    </r>
    <r>
      <rPr>
        <sz val="10"/>
        <color theme="1"/>
        <rFont val="Calibri Light"/>
        <family val="2"/>
        <scheme val="major"/>
      </rPr>
      <t xml:space="preserve"> performance visée pour l'ensemble des bâtiments est telle qu'Ic_énergie&lt;Ic_énergie,max,RE2020 seuils 2025, méthode libre :
Approche simplifiée : Ratio d'impacts (mis à disposition dans les valeurs par défaut QEC) 
</t>
    </r>
    <r>
      <rPr>
        <b/>
        <sz val="10"/>
        <color theme="1"/>
        <rFont val="Calibri Light"/>
        <family val="2"/>
        <scheme val="major"/>
      </rPr>
      <t>OU</t>
    </r>
    <r>
      <rPr>
        <sz val="10"/>
        <color theme="1"/>
        <rFont val="Calibri Light"/>
        <family val="2"/>
        <scheme val="major"/>
      </rPr>
      <t xml:space="preserve">
Approche détaillée similaire aux exigences de la phase Spécifications
</t>
    </r>
    <r>
      <rPr>
        <b/>
        <sz val="10"/>
        <color theme="1"/>
        <rFont val="Calibri Light"/>
        <family val="2"/>
        <scheme val="major"/>
      </rPr>
      <t>SI</t>
    </r>
    <r>
      <rPr>
        <sz val="10"/>
        <color theme="1"/>
        <rFont val="Calibri Light"/>
        <family val="2"/>
        <scheme val="major"/>
      </rPr>
      <t xml:space="preserve"> la performance visée est plus exigeante (Ic_énergie &gt;Ic_énergie,max,RE2020 seuils 2025 pour certains bâtiments), il faut fournir par une note succincte permettant de justifier le périmètre d’évaluation, la méthode, les hypothèses, les données utilisées, ainsi que la comparaison sur un cas test à UrbanPrint ou tout autre outil validé (moteurs RE2020 ou outil de SED validé par le test ASHRAE)</t>
    </r>
  </si>
  <si>
    <r>
      <t xml:space="preserve">Etude énergétique avec le calcul des besoins (de chaud, de froid, d’éclairage, etc.) de chaque bâtiment (ou de chaque état du bâtiment dans le cas d’un bâtiment existant rénové : état initial + état rénové) 
</t>
    </r>
    <r>
      <rPr>
        <i/>
        <sz val="10"/>
        <color rgb="FF000000"/>
        <rFont val="Calibri Light"/>
        <family val="2"/>
      </rPr>
      <t>Spécifications : se fait dynamiquement (au pas de temps horaire) avec un outil (ou une collection d’outils et méthodes) de simulation thermique dynamique sachant répondre au cahier des charges suivant : 
- Prise en compte de la géométrie « 3D » (2D extrudée) pour la solarisation et les masques
- Calcul des besoins horaires de chaud et de froid via une résolution thermique fine 
- Calcul des besoins horaires d’éclairage 
- Calcul des besoins énergétiques horaires en eau chaude sanitaire 
Outils disponibles sur le marché : Pleïades/COMFIE, Powerdis, CitySim, moteurs RE2020 (http://rt-re-batiment.developpement-durable.gouv.fr/logiciels-a619.html) ou outil de SED validé par le test ASHRAE</t>
    </r>
  </si>
  <si>
    <t>Calcul actualisé, précision et justification du différentiel avec la phase précédente</t>
  </si>
  <si>
    <t>Si elle existe, étude de stratégie énergétique à l'échelle quartier et étude de potentiel ENR.</t>
  </si>
  <si>
    <t>Documents prescriptifs (Fiches de lots, Cahier de prescription, Annexes aux PSV/CCCT) avec contrainte(s) sur les performances, émissions ou systèmes (par exemple obligation de raccordement à un réseau de chaleur)</t>
  </si>
  <si>
    <t>Etudes énergétiques de chaque bâtiment si elles existent (RSET)</t>
  </si>
  <si>
    <t>PCE / Bâtiment </t>
  </si>
  <si>
    <r>
      <t xml:space="preserve">Approche simplifiée : Ratio d'impacts (mis à disposition dans les valeurs par défaut QEC) 
</t>
    </r>
    <r>
      <rPr>
        <b/>
        <sz val="10"/>
        <color rgb="FF000000"/>
        <rFont val="Calibri Light"/>
        <family val="2"/>
      </rPr>
      <t xml:space="preserve">OU
</t>
    </r>
    <r>
      <rPr>
        <sz val="10"/>
        <color rgb="FF000000"/>
        <rFont val="Calibri Light"/>
        <family val="2"/>
      </rPr>
      <t xml:space="preserve">ACV détaillées des bâtiments faisant appel à des données INIES et avec par exemple ACV express du contributeur PCE faisant appel à des macro-composants.
</t>
    </r>
    <r>
      <rPr>
        <i/>
        <sz val="10"/>
        <color rgb="FF000000"/>
        <rFont val="Calibri Light"/>
        <family val="2"/>
      </rPr>
      <t>Spécifications sur la présentation des résultats : séparation de l'impact des parkings, présentation des résultats par lots tels que définis par la RE2020 (http://rt-re-batiment.developpement-durable.gouv.fr/logiciels-a619.html)
Spécifications sur les données d'entrées : quantité de produits par sous-lots et id des données INIES. Formats acceptés : excel, rsee, json.</t>
    </r>
  </si>
  <si>
    <r>
      <rPr>
        <sz val="10"/>
        <color rgb="FF000000"/>
        <rFont val="Calibri Light"/>
        <family val="2"/>
      </rPr>
      <t xml:space="preserve">Documents prescriptifs (Fiches de lots, Cahier de prescription, Annexes aux PSV/CCCT) avec contrainte(s) sur les performances ou émissions.
</t>
    </r>
    <r>
      <rPr>
        <i/>
        <sz val="10"/>
        <rFont val="Calibri Light"/>
        <family val="2"/>
      </rPr>
      <t>Spécifications : 
- Suggestion : mettre en place un Cahier de Prescription Carbone ou intégrer un volet carbone au CPAUPET
- la partie carbone des documents doit être prescriptive et intégré ou annexé aux PSV/CCCT
- la partie carbone des documents doit contenir des valeurs ou référence à des labels ou normes performanciels (ex : BBCA, RE2020), qui permettent de justifier que l'objectif quartier sera bien atteint, en cohérence avec les calculs présentés</t>
    </r>
  </si>
  <si>
    <t>ACV définitive bâtiments neufs (RSEE RE2020, E+C-) et rénovés (si labellisés BBCA rénovation)</t>
  </si>
  <si>
    <t>PCE / Espaces ext. </t>
  </si>
  <si>
    <r>
      <t xml:space="preserve">Approche simplifiée : Ratio d'impacts (valeurs par défaut de la méthode QEC)
</t>
    </r>
    <r>
      <rPr>
        <b/>
        <sz val="10"/>
        <color rgb="FF000000"/>
        <rFont val="Calibri Light"/>
        <family val="2"/>
      </rPr>
      <t xml:space="preserve">OU
</t>
    </r>
    <r>
      <rPr>
        <sz val="10"/>
        <color rgb="FF000000"/>
        <rFont val="Calibri Light"/>
        <family val="2"/>
      </rPr>
      <t>ACV détaillées des espaces extérieurs avec par exemple ACV express du contributeur PCE faisant appel à des macro-composants.</t>
    </r>
  </si>
  <si>
    <t>Cahier de prescription ou DCE avec contrainte(s) sur les performances ou émissions.</t>
  </si>
  <si>
    <t>ACV définitives. 
Facture sur les 10 produits les plus impactants</t>
  </si>
  <si>
    <t>Changement d’usage des sols</t>
  </si>
  <si>
    <r>
      <rPr>
        <sz val="10"/>
        <color rgb="FF000000"/>
        <rFont val="Calibri Light"/>
        <family val="2"/>
      </rPr>
      <t xml:space="preserve">Approche détaillée : modèle ALDO ADEME (https://www.territoires-climat.ademe.fr/aldo).
Application selon Quartier Energie Carbone
</t>
    </r>
    <r>
      <rPr>
        <i/>
        <sz val="10"/>
        <color rgb="FF000000"/>
        <rFont val="Calibri Light"/>
        <family val="2"/>
      </rPr>
      <t>Spécifications sur les données d'entrée et résultats : Surfaces par affectation avant et après projet</t>
    </r>
    <r>
      <rPr>
        <sz val="10"/>
        <color rgb="FF4472C4"/>
        <rFont val="Calibri Light"/>
        <family val="2"/>
      </rPr>
      <t xml:space="preserve"> </t>
    </r>
  </si>
  <si>
    <t>Plan masse</t>
  </si>
  <si>
    <t>Plan masse et plan des espaces publics</t>
  </si>
  <si>
    <t>Mobilité </t>
  </si>
  <si>
    <r>
      <rPr>
        <sz val="10"/>
        <color rgb="FF000000"/>
        <rFont val="Calibri Light"/>
        <family val="2"/>
      </rPr>
      <t xml:space="preserve">Approche simplifiée via Urban Print ou Mobility (https://gitlab.com/elioth/mobility)
</t>
    </r>
    <r>
      <rPr>
        <b/>
        <sz val="10"/>
        <color rgb="FF000000"/>
        <rFont val="Calibri Light"/>
        <family val="2"/>
      </rPr>
      <t xml:space="preserve">OU
</t>
    </r>
    <r>
      <rPr>
        <sz val="10"/>
        <color rgb="FF000000"/>
        <rFont val="Calibri Light"/>
        <family val="2"/>
      </rPr>
      <t xml:space="preserve">Approche alternative : Etude mobilité et utilisation des facteurs d'émission  issus de la Base carbone
</t>
    </r>
    <r>
      <rPr>
        <i/>
        <sz val="10"/>
        <rFont val="Calibri Light"/>
        <family val="2"/>
      </rPr>
      <t>Spécifications de périmètre pour l'approche alternative : mobilité quotidienne de tous les usagers (habitants + travailleurs), mobilité longue distance des habitants 
Résultats attendus : km parcourus/an par mode et par motif de déplacement des usagers du quartiers (habitants + travailleurs dans Ic_Aménagement ; habitants dans l'empreinte ; visiteurs toujours exclus)</t>
    </r>
  </si>
  <si>
    <t>Eaux </t>
  </si>
  <si>
    <r>
      <t xml:space="preserve">Approche détaillée avec UrbanPrint 
</t>
    </r>
    <r>
      <rPr>
        <b/>
        <sz val="10"/>
        <color rgb="FF000000"/>
        <rFont val="Calibri Light"/>
        <family val="2"/>
      </rPr>
      <t xml:space="preserve">OU
</t>
    </r>
    <r>
      <rPr>
        <sz val="10"/>
        <color rgb="FF000000"/>
        <rFont val="Calibri Light"/>
        <family val="2"/>
      </rPr>
      <t xml:space="preserve">Approche simplifiée construite à partir des valeurs par défaut de la méthode QEC 
</t>
    </r>
    <r>
      <rPr>
        <b/>
        <sz val="10"/>
        <color rgb="FF000000"/>
        <rFont val="Calibri Light"/>
        <family val="2"/>
      </rPr>
      <t xml:space="preserve">OU
</t>
    </r>
    <r>
      <rPr>
        <sz val="10"/>
        <color rgb="FF000000"/>
        <rFont val="Calibri Light"/>
        <family val="2"/>
      </rPr>
      <t>La calculette eau de E+C-  ou RBR (quand elle sera disponible)</t>
    </r>
  </si>
  <si>
    <t>Documents prescriptifs (Fiches de lots, Cahier de prescription, Annexes aux PSV/CCCT) avec contrainte sur la récupération des eaux de pluie</t>
  </si>
  <si>
    <t>Déchets </t>
  </si>
  <si>
    <r>
      <t xml:space="preserve">Approche simplifiée construite à partir des valeurs par défaut  fournies par la méthode QEC 
</t>
    </r>
    <r>
      <rPr>
        <b/>
        <sz val="10"/>
        <color rgb="FF000000"/>
        <rFont val="Calibri Light"/>
        <family val="2"/>
      </rPr>
      <t>OU</t>
    </r>
    <r>
      <rPr>
        <sz val="10"/>
        <color rgb="FF000000"/>
        <rFont val="Calibri Light"/>
        <family val="2"/>
      </rPr>
      <t xml:space="preserve">
Approche détaillée avec UrbanPrint</t>
    </r>
  </si>
  <si>
    <t>Documents prescriptifs (Fiches de lots, Cahier de prescription, Annexes aux PSV/CCCT) avec composteurs si prévus</t>
  </si>
  <si>
    <t>Autres postes de l'empreinte : Bien de consommation, services, alimentation</t>
  </si>
  <si>
    <t>gain reporté automatiquement dans les résultats (J5 à J40)</t>
  </si>
  <si>
    <t>Réalisation</t>
  </si>
  <si>
    <r>
      <t xml:space="preserve">Approche détaillée par modèle Tableau Entrée Sortie (https://gitlab.com/elioth/input_output)
</t>
    </r>
    <r>
      <rPr>
        <i/>
        <sz val="10"/>
        <color rgb="FF000000"/>
        <rFont val="Calibri Light"/>
        <family val="2"/>
      </rPr>
      <t>Résultats attendus : Moyenne des empreintes habitant par poste (Logement, Mobilité, Alimentation, Bien et Services)</t>
    </r>
  </si>
  <si>
    <t>nb  de batiments en conception</t>
  </si>
  <si>
    <t xml:space="preserve">nb  de batiments en réalisation </t>
  </si>
  <si>
    <t>nb  de batiments pour lesquels un calcul Reglementaire est fourni</t>
  </si>
  <si>
    <t>nb  de batiments BBCA</t>
  </si>
  <si>
    <t xml:space="preserve">Niveau Visé </t>
  </si>
  <si>
    <t>Fiche candidat dument remplie</t>
  </si>
  <si>
    <t>Simulation Urbanprint ou calculs équivalents sur 3 scénarios</t>
  </si>
  <si>
    <t>Notice explicative de la stratégie carbone appliquée aux bâtiments à l’échelle du quartier</t>
  </si>
  <si>
    <t>Méthode détaillée libre ou calculs des ratios d’impact</t>
  </si>
  <si>
    <t>Notice explicative de la stratégie carbone appliquée à la mobilité à l’échelle du quartier</t>
  </si>
  <si>
    <t>Notice explicative de la stratégie carbone appliquée à l’eau à l’échelle du quartier</t>
  </si>
  <si>
    <t>Notice explicative de la stratégie déchets appliquée aux déchets à l’échelle du quartier</t>
  </si>
  <si>
    <t>Calcul des ratios d’impact habitant par poste (Logement, Mobilité, Alimentation, Bien et Services) ou méthode détaillée libre ou calculs des ratios d’impact</t>
  </si>
  <si>
    <t>Programme de l’opération</t>
  </si>
  <si>
    <t>Fiche Candidat dument remplie</t>
  </si>
  <si>
    <t>Notice explicative des éléments qui ont évolué par rapport à la phase précédente</t>
  </si>
  <si>
    <t>Plan guide ou document équivalent</t>
  </si>
  <si>
    <t>Etude d'impact et études techniques</t>
  </si>
  <si>
    <t>Si leviers innovants : Fiches QuantiGES</t>
  </si>
  <si>
    <t>Calcul de la moyenne des empreintes habitant par poste (Logement, Mobilité, Alimentation, Bien et Services)</t>
  </si>
  <si>
    <t>Calcul de déchets basée sur la méthode QEC ou calcul Urbanprint</t>
  </si>
  <si>
    <t>Calcul d’eau basée sur E+C- ou calcul Urbanprint ou autre, à préciser :</t>
  </si>
  <si>
    <t>Notice explicative de la stratégie eaux appliquée à l’échelle du quartier</t>
  </si>
  <si>
    <t>Etude mobilité ou étude équivalente (Urbanprint ou autre logiciel)</t>
  </si>
  <si>
    <t>ACV des espaces extérieurs (ou calcul équivalent)</t>
  </si>
  <si>
    <t>Notice explicative de la stratégie carbone appliquée aux espaces extérieurs à l’échelle du quartier</t>
  </si>
  <si>
    <t>Calculs (simplifiés ou détaillés) pour chacun des bâtiments (Excel, RSEE, json)</t>
  </si>
  <si>
    <t>Etude énergétique avec le calcul des besoins ou approche simplifiée ou étude équivalente (Pleïades/COMFIE, Powerdis, CitySim, moteurs RE2020, ou équivalent)</t>
  </si>
  <si>
    <t>Etude de potentiel ENR</t>
  </si>
  <si>
    <t>Etude de stratégie énergétique à l'échelle quartier</t>
  </si>
  <si>
    <t>Prescription de labélisation BBCA</t>
  </si>
  <si>
    <t>Fichier natif Urbanprint ou logiciel équivalent ou détails des calculs pertinents</t>
  </si>
  <si>
    <t>Documents prescriptifs de l’opération</t>
  </si>
  <si>
    <t>Documents prescriptifs (Fiches de lots, Cahier de prescription, Annexes aux PSV/CCCT) avec contrainte(s) sur les performances ou émissions pour chacun des bâtiments</t>
  </si>
  <si>
    <t>ACV des espaces extérieurs (ou calcul équivalent) + justificatif si différentiel avec la phase précédente si le projet était déjà engagé en phase conception</t>
  </si>
  <si>
    <t>Notice explicative de la stratégie carbone appliquée à la mobilité à l’échelle du quartier + justificatif si différentiel avec la phase précédente si le projet était déjà engagé</t>
  </si>
  <si>
    <t>Etude mobilité ou étude équivalente (Urbanprint ou autre logiciel) + justificatif si différentiel avec la phase précédente si le projet était déjà engagé en phase conception</t>
  </si>
  <si>
    <t>Notice explicative de la stratégie eaux appliquée à l’échelle du quartier)</t>
  </si>
  <si>
    <t>Calcul d’eau basée sur E+C- ou calcul Urbanprint ou autre, à préciser :</t>
  </si>
  <si>
    <t>Calcul de déchets basée sur la méthode QEC ou calcul Urbanprint + justificatif si différentiel avec la phase précédente si le projet était déjà engagé en phase conception</t>
  </si>
  <si>
    <t>Calcul de la moyenne des empreintes habitant par poste (Logement, Mobilité, Alimentation, Bien et Services) + justificatif si différentiel avec la phase précédente si le projet était déjà engagé en phase conception</t>
  </si>
  <si>
    <t>Justificatif si différentiel avec la phase précédente si le projet était déjà engagé en phase conception</t>
  </si>
  <si>
    <t xml:space="preserve">Fiche candidat dument remplie </t>
  </si>
  <si>
    <t xml:space="preserve">Fichier natif Urbanprint ou logiciel équivalent ou détails des calculs pertinents </t>
  </si>
  <si>
    <t>ACV Définitives</t>
  </si>
  <si>
    <t>Si leviers innovants : Line de publication des Fiches QuantiGES</t>
  </si>
  <si>
    <t>Etudes énergétiques de chaque bâtiment si elles existent (réglementation thermique applicable)   </t>
  </si>
  <si>
    <t xml:space="preserve">ACV définitive bâtiments neufs (RSEE RE2020, E+C-) et rénovés (si labellisés BBCA rénovation)) + justificatif si différentiel avec la phase précédente </t>
  </si>
  <si>
    <t>ACV définitives espaces extérieurs (ou calcul équivalent) + justificatif si différentiel avec la phase précédente</t>
  </si>
  <si>
    <t>Facture sur les 10 produits les plus impactant des espaces extérieurs</t>
  </si>
  <si>
    <t>Calcul changement d’usage des sols- ou calcul Urbanprint + justificatif si différentiel avec la phase précédente</t>
  </si>
  <si>
    <t>Calcul d’eau basée sur E+C- ou calcul Urbanprint + justificatif si différentiel avec la phase précédente</t>
  </si>
  <si>
    <t>Calcul de déchets basée sur la méthode QEC ou calcul Urbanprint + justificatif si différentiel avec la phase précédente</t>
  </si>
  <si>
    <t>Calcul de la moyenne des empreintes habitant par poste (Logement, Mobilité, Alimentation, Bien et Services) + justificatif si différentiel avec la phase précédente</t>
  </si>
  <si>
    <t>Logiciel(s) utilisé(s)</t>
  </si>
  <si>
    <t xml:space="preserve">nb  de batiments sans cacul détaillé (calcul urbanprint, ratio ou autre) </t>
  </si>
  <si>
    <t xml:space="preserve">nb de bâtiments </t>
  </si>
  <si>
    <t>Plan guide ou document équivalent
Etude d'impact et études techniques
Notice explicative des calculs carbone (hypothèses, résultats)
Si leviers innovants : Fiche QuantiGES</t>
  </si>
  <si>
    <t>Plan masse
Documents prescriptifs
Notice explicative des calculs carbone (hypothèses, résultats)
Si leviers innovants : Fiche QuantiGES</t>
  </si>
  <si>
    <t>Plan masse
ACV définitives
Notice explicative des calculs carbone (hypothèses, résultats)
Si leviers innovants : Lien de publication des fiches QuantiGES</t>
  </si>
  <si>
    <t>Plan programme provisoire
Etude d'impact
Notice explicative des calculs carbone (hypothèses, résultats)
Comptes-rendus et photos de la concertation</t>
  </si>
  <si>
    <t>Comptes-rendus et photos de la concertation</t>
  </si>
  <si>
    <t>Etude d’impact</t>
  </si>
  <si>
    <t>PROGRAMME &amp; AVANCEMENT</t>
  </si>
  <si>
    <t xml:space="preserve">Justificatif </t>
  </si>
  <si>
    <t>Document(s) / Référence(s)</t>
  </si>
  <si>
    <t xml:space="preserve">Checklist de justificatifs si le projet est en phase OBJECTIF </t>
  </si>
  <si>
    <t>Checklist de justificatifs si le projet est en phase CONCEPTION</t>
  </si>
  <si>
    <t>Checklist de justificatifs si le projet est en phase SPECIFICATIONS</t>
  </si>
  <si>
    <t>Checklist de justificatifs si le projet est en phase REALISATION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</si>
</sst>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_-* #,##0\ _€_-;\-* #,##0\ _€_-;_-* &quot;-&quot;??\ _€_-;_-@_-"/>
  </numFmts>
  <fonts count="61">
    <font>
      <sz val="11"/>
      <color theme="1"/>
      <name val="Calibri Light"/>
      <family val="2"/>
      <scheme val="minor"/>
    </font>
    <font>
      <b/>
      <sz val="11"/>
      <color theme="1"/>
      <name val="Calibri Light"/>
      <family val="2"/>
      <scheme val="minor"/>
    </font>
    <font>
      <sz val="11"/>
      <color theme="0"/>
      <name val="Calibri Light"/>
      <family val="2"/>
      <scheme val="minor"/>
    </font>
    <font>
      <sz val="11"/>
      <color rgb="FF000000"/>
      <name val="Calibri Light"/>
      <family val="2"/>
      <scheme val="minor"/>
    </font>
    <font>
      <b/>
      <sz val="11"/>
      <color rgb="FFF79F17"/>
      <name val="Calibri Light"/>
      <family val="2"/>
      <scheme val="minor"/>
    </font>
    <font>
      <b/>
      <sz val="11"/>
      <color rgb="FFFED103"/>
      <name val="Calibri Light"/>
      <family val="2"/>
      <scheme val="minor"/>
    </font>
    <font>
      <b/>
      <sz val="11"/>
      <color rgb="FFF44A1D"/>
      <name val="Calibri Light"/>
      <family val="2"/>
      <scheme val="minor"/>
    </font>
    <font>
      <b/>
      <sz val="11"/>
      <color rgb="FF9857AA"/>
      <name val="Calibri Light"/>
      <family val="2"/>
      <scheme val="minor"/>
    </font>
    <font>
      <b/>
      <sz val="11"/>
      <color rgb="FF124555"/>
      <name val="Calibri Light"/>
      <family val="2"/>
      <scheme val="minor"/>
    </font>
    <font>
      <sz val="11"/>
      <name val="Gill Sans MT"/>
      <family val="2"/>
    </font>
    <font>
      <b/>
      <sz val="11"/>
      <name val="Gill Sans MT"/>
      <family val="2"/>
    </font>
    <font>
      <sz val="9"/>
      <color theme="0" tint="-0.499984740745262"/>
      <name val="Gill Sans MT"/>
      <family val="2"/>
    </font>
    <font>
      <sz val="9"/>
      <name val="Gill Sans MT"/>
      <family val="2"/>
    </font>
    <font>
      <sz val="11"/>
      <name val="Calibri Light"/>
      <family val="2"/>
      <scheme val="minor"/>
    </font>
    <font>
      <sz val="11"/>
      <color theme="1"/>
      <name val="Calibri Light"/>
      <family val="2"/>
      <scheme val="minor"/>
    </font>
    <font>
      <b/>
      <sz val="11"/>
      <color theme="0"/>
      <name val="Calibri Light"/>
      <family val="2"/>
      <scheme val="minor"/>
    </font>
    <font>
      <sz val="10"/>
      <color theme="1"/>
      <name val="Calibri Light"/>
      <family val="2"/>
      <scheme val="minor"/>
    </font>
    <font>
      <sz val="10"/>
      <color theme="1" tint="0.249977111117893"/>
      <name val="Calibri Light"/>
      <family val="2"/>
      <scheme val="minor"/>
    </font>
    <font>
      <b/>
      <sz val="11"/>
      <name val="Calibri Light"/>
      <family val="2"/>
      <scheme val="minor"/>
    </font>
    <font>
      <sz val="10"/>
      <name val="Calibri Light"/>
      <family val="2"/>
      <scheme val="minor"/>
    </font>
    <font>
      <i/>
      <sz val="11"/>
      <color theme="1"/>
      <name val="Calibri Light"/>
      <family val="2"/>
      <scheme val="minor"/>
    </font>
    <font>
      <i/>
      <sz val="11"/>
      <name val="Calibri Light"/>
      <family val="2"/>
      <scheme val="minor"/>
    </font>
    <font>
      <sz val="11"/>
      <color theme="1"/>
      <name val="Calibri Light"/>
      <family val="2"/>
      <scheme val="major"/>
    </font>
    <font>
      <sz val="9"/>
      <color theme="2"/>
      <name val="Calibri Light"/>
      <family val="2"/>
      <scheme val="minor"/>
    </font>
    <font>
      <sz val="11"/>
      <color rgb="FFFF0000"/>
      <name val="Calibri Light"/>
      <family val="2"/>
      <scheme val="minor"/>
    </font>
    <font>
      <sz val="10"/>
      <color rgb="FFFF0000"/>
      <name val="Calibri Light"/>
      <family val="2"/>
      <scheme val="minor"/>
    </font>
    <font>
      <sz val="10"/>
      <color theme="2"/>
      <name val="Calibri Light"/>
      <family val="2"/>
      <scheme val="minor"/>
    </font>
    <font>
      <sz val="11"/>
      <color theme="2"/>
      <name val="Calibri Light"/>
      <family val="2"/>
      <scheme val="minor"/>
    </font>
    <font>
      <b/>
      <sz val="10"/>
      <color theme="2" tint="-0.249977111117893"/>
      <name val="Calibri Light"/>
      <family val="2"/>
      <scheme val="minor"/>
    </font>
    <font>
      <b/>
      <sz val="11"/>
      <color rgb="FF3DACA7"/>
      <name val="Calibri Light"/>
      <family val="2"/>
      <scheme val="minor"/>
    </font>
    <font>
      <sz val="11"/>
      <color rgb="FF90D8D5"/>
      <name val="Calibri Light"/>
      <family val="2"/>
      <scheme val="minor"/>
    </font>
    <font>
      <sz val="11"/>
      <color rgb="FFFCD9A6"/>
      <name val="Calibri Light"/>
      <family val="2"/>
      <scheme val="minor"/>
    </font>
    <font>
      <sz val="11"/>
      <color rgb="FFFAB09C"/>
      <name val="Calibri Light"/>
      <family val="2"/>
      <scheme val="minor"/>
    </font>
    <font>
      <b/>
      <sz val="11"/>
      <color rgb="FFF47474"/>
      <name val="Calibri Light"/>
      <family val="2"/>
      <scheme val="minor"/>
    </font>
    <font>
      <sz val="11"/>
      <color rgb="FFDAC2E0"/>
      <name val="Calibri Light"/>
      <family val="2"/>
      <scheme val="minor"/>
    </font>
    <font>
      <b/>
      <sz val="11"/>
      <color rgb="FFAF7DBD"/>
      <name val="Calibri Light"/>
      <family val="2"/>
      <scheme val="minor"/>
    </font>
    <font>
      <sz val="11"/>
      <color rgb="FFB3E1EF"/>
      <name val="Calibri Light"/>
      <family val="2"/>
      <scheme val="minor"/>
    </font>
    <font>
      <b/>
      <sz val="14"/>
      <color rgb="FFF47474"/>
      <name val="Calibri Light"/>
      <family val="2"/>
      <scheme val="minor"/>
    </font>
    <font>
      <i/>
      <sz val="11"/>
      <color rgb="FFF47474"/>
      <name val="Calibri Light"/>
      <family val="2"/>
      <scheme val="minor"/>
    </font>
    <font>
      <u/>
      <sz val="11"/>
      <color theme="10"/>
      <name val="Calibri Light"/>
      <family val="2"/>
      <scheme val="minor"/>
    </font>
    <font>
      <sz val="9"/>
      <color indexed="81"/>
      <name val="Tahoma"/>
      <family val="2"/>
    </font>
    <font>
      <b/>
      <sz val="9"/>
      <color indexed="81"/>
      <name val="Tahoma"/>
      <family val="2"/>
    </font>
    <font>
      <b/>
      <i/>
      <sz val="11"/>
      <color theme="2"/>
      <name val="Calibri Light"/>
      <family val="2"/>
      <scheme val="minor"/>
    </font>
    <font>
      <i/>
      <sz val="11"/>
      <color theme="2"/>
      <name val="Calibri Light"/>
      <family val="2"/>
      <scheme val="minor"/>
    </font>
    <font>
      <sz val="10"/>
      <color theme="1"/>
      <name val="Antic Slab"/>
    </font>
    <font>
      <b/>
      <sz val="10"/>
      <color theme="1"/>
      <name val="Antic Slab"/>
    </font>
    <font>
      <sz val="10"/>
      <color theme="1"/>
      <name val="Calibri Light"/>
      <family val="2"/>
      <scheme val="major"/>
    </font>
    <font>
      <sz val="10"/>
      <color theme="1"/>
      <name val="Calibri Light"/>
      <family val="2"/>
    </font>
    <font>
      <b/>
      <sz val="10"/>
      <color theme="1"/>
      <name val="Calibri Light"/>
      <family val="2"/>
      <scheme val="major"/>
    </font>
    <font>
      <sz val="10"/>
      <color rgb="FF000000"/>
      <name val="Calibri Light"/>
      <family val="2"/>
    </font>
    <font>
      <i/>
      <sz val="10"/>
      <color rgb="FF000000"/>
      <name val="Calibri Light"/>
      <family val="2"/>
    </font>
    <font>
      <sz val="10"/>
      <color theme="1"/>
      <name val="Calibri Light"/>
      <family val="2"/>
    </font>
    <font>
      <sz val="10"/>
      <color rgb="FF000000"/>
      <name val="Calibri Light"/>
      <family val="2"/>
    </font>
    <font>
      <b/>
      <sz val="10"/>
      <color rgb="FF000000"/>
      <name val="Calibri Light"/>
      <family val="2"/>
    </font>
    <font>
      <i/>
      <sz val="10"/>
      <name val="Calibri Light"/>
      <family val="2"/>
    </font>
    <font>
      <sz val="10"/>
      <name val="Calibri Light"/>
      <family val="2"/>
      <scheme val="major"/>
    </font>
    <font>
      <sz val="10"/>
      <color rgb="FF4472C4"/>
      <name val="Calibri Light"/>
      <family val="2"/>
    </font>
    <font>
      <i/>
      <sz val="10"/>
      <color theme="1"/>
      <name val="Calibri Light"/>
      <family val="2"/>
      <scheme val="major"/>
    </font>
    <font>
      <sz val="10"/>
      <color rgb="FFFF0000"/>
      <name val="Calibri Light"/>
      <family val="2"/>
      <scheme val="major"/>
    </font>
    <font>
      <sz val="10"/>
      <color rgb="FF000000"/>
      <name val="Calibri Light"/>
      <family val="2"/>
      <scheme val="major"/>
    </font>
    <font>
      <b/>
      <sz val="24"/>
      <color theme="1"/>
      <name val="Calibri Light"/>
      <family val="2"/>
      <scheme val="minor"/>
    </font>
  </fonts>
  <fills count="2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CD9A6"/>
        <bgColor indexed="64"/>
      </patternFill>
    </fill>
    <fill>
      <patternFill patternType="solid">
        <fgColor rgb="FFFED103"/>
        <bgColor indexed="64"/>
      </patternFill>
    </fill>
    <fill>
      <patternFill patternType="solid">
        <fgColor rgb="FFFFED9F"/>
        <bgColor indexed="64"/>
      </patternFill>
    </fill>
    <fill>
      <patternFill patternType="solid">
        <fgColor rgb="FFFAB09C"/>
        <bgColor indexed="64"/>
      </patternFill>
    </fill>
    <fill>
      <patternFill patternType="solid">
        <fgColor rgb="FF9857AA"/>
        <bgColor indexed="64"/>
      </patternFill>
    </fill>
    <fill>
      <patternFill patternType="solid">
        <fgColor rgb="FFDAC2E0"/>
        <bgColor indexed="64"/>
      </patternFill>
    </fill>
    <fill>
      <patternFill patternType="solid">
        <fgColor rgb="FF124555"/>
        <bgColor indexed="64"/>
      </patternFill>
    </fill>
    <fill>
      <patternFill patternType="solid">
        <fgColor rgb="FFB3E1EF"/>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0.79998168889431442"/>
        <bgColor indexed="64"/>
      </patternFill>
    </fill>
    <fill>
      <patternFill patternType="solid">
        <fgColor rgb="FFF47474"/>
        <bgColor indexed="64"/>
      </patternFill>
    </fill>
    <fill>
      <patternFill patternType="solid">
        <fgColor rgb="FFAF7DBD"/>
        <bgColor indexed="64"/>
      </patternFill>
    </fill>
    <fill>
      <patternFill patternType="solid">
        <fgColor rgb="FF3DACA7"/>
        <bgColor indexed="64"/>
      </patternFill>
    </fill>
    <fill>
      <patternFill patternType="solid">
        <fgColor rgb="FFBBE7E5"/>
        <bgColor indexed="64"/>
      </patternFill>
    </fill>
    <fill>
      <patternFill patternType="solid">
        <fgColor theme="0" tint="-4.9989318521683403E-2"/>
        <bgColor indexed="64"/>
      </patternFill>
    </fill>
    <fill>
      <patternFill patternType="solid">
        <fgColor theme="2" tint="0.59999389629810485"/>
        <bgColor indexed="64"/>
      </patternFill>
    </fill>
    <fill>
      <patternFill patternType="solid">
        <fgColor theme="4" tint="0.89999084444715716"/>
        <bgColor indexed="64"/>
      </patternFill>
    </fill>
    <fill>
      <patternFill patternType="solid">
        <fgColor rgb="FFF2F2F2"/>
        <bgColor indexed="64"/>
      </patternFill>
    </fill>
  </fills>
  <borders count="4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top style="medium">
        <color indexed="64"/>
      </top>
      <bottom/>
      <diagonal/>
    </border>
    <border>
      <left style="thin">
        <color rgb="FF000000"/>
      </left>
      <right style="thin">
        <color rgb="FF000000"/>
      </right>
      <top style="medium">
        <color indexed="64"/>
      </top>
      <bottom style="thin">
        <color rgb="FF000000"/>
      </bottom>
      <diagonal/>
    </border>
    <border>
      <left/>
      <right style="medium">
        <color rgb="FF000000"/>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indexed="64"/>
      </right>
      <top style="thin">
        <color rgb="FF000000"/>
      </top>
      <bottom/>
      <diagonal/>
    </border>
    <border>
      <left style="thin">
        <color rgb="FF000000"/>
      </left>
      <right style="medium">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164" fontId="14" fillId="0" borderId="0" applyFont="0" applyFill="0" applyBorder="0" applyAlignment="0" applyProtection="0"/>
    <xf numFmtId="0" fontId="39" fillId="0" borderId="0" applyNumberFormat="0" applyFill="0" applyBorder="0" applyAlignment="0" applyProtection="0"/>
  </cellStyleXfs>
  <cellXfs count="219">
    <xf numFmtId="0" fontId="0" fillId="0" borderId="0" xfId="0"/>
    <xf numFmtId="0" fontId="0" fillId="2" borderId="0" xfId="0" applyFill="1"/>
    <xf numFmtId="0" fontId="3" fillId="3" borderId="0" xfId="0" applyFont="1" applyFill="1"/>
    <xf numFmtId="0" fontId="1" fillId="2" borderId="0" xfId="0" applyFont="1" applyFill="1"/>
    <xf numFmtId="0" fontId="1" fillId="2" borderId="0" xfId="0" applyFont="1" applyFill="1" applyAlignment="1">
      <alignment horizontal="center" vertical="center"/>
    </xf>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10" fillId="2" borderId="0" xfId="0" applyFont="1" applyFill="1" applyAlignment="1">
      <alignment horizontal="left" vertical="center"/>
    </xf>
    <xf numFmtId="0" fontId="9" fillId="13" borderId="0" xfId="0" applyFont="1" applyFill="1"/>
    <xf numFmtId="0" fontId="9" fillId="13" borderId="0" xfId="0" applyFont="1" applyFill="1" applyAlignment="1">
      <alignment horizontal="center"/>
    </xf>
    <xf numFmtId="0" fontId="9" fillId="3" borderId="0" xfId="0" applyFont="1" applyFill="1"/>
    <xf numFmtId="0" fontId="9" fillId="3" borderId="0" xfId="0" applyFont="1" applyFill="1" applyAlignment="1">
      <alignment horizontal="center"/>
    </xf>
    <xf numFmtId="0" fontId="11" fillId="2" borderId="0" xfId="0" applyFont="1" applyFill="1"/>
    <xf numFmtId="0" fontId="12" fillId="13" borderId="0" xfId="0" applyFont="1" applyFill="1"/>
    <xf numFmtId="0" fontId="12" fillId="3" borderId="0" xfId="0" applyFont="1" applyFill="1"/>
    <xf numFmtId="0" fontId="1" fillId="2" borderId="1" xfId="0" applyFont="1" applyFill="1" applyBorder="1"/>
    <xf numFmtId="0" fontId="1" fillId="2" borderId="3" xfId="0" applyFont="1" applyFill="1" applyBorder="1"/>
    <xf numFmtId="0" fontId="1" fillId="2" borderId="5" xfId="0" applyFont="1" applyFill="1" applyBorder="1"/>
    <xf numFmtId="0" fontId="17" fillId="2" borderId="0" xfId="0" applyFont="1" applyFill="1"/>
    <xf numFmtId="166" fontId="18" fillId="9" borderId="7" xfId="1" applyNumberFormat="1" applyFont="1" applyFill="1" applyBorder="1"/>
    <xf numFmtId="166" fontId="0" fillId="8" borderId="0" xfId="1" applyNumberFormat="1" applyFont="1" applyFill="1"/>
    <xf numFmtId="164" fontId="15" fillId="11" borderId="7" xfId="1" applyFont="1" applyFill="1" applyBorder="1"/>
    <xf numFmtId="166" fontId="0" fillId="10" borderId="0" xfId="1" applyNumberFormat="1" applyFont="1" applyFill="1"/>
    <xf numFmtId="0" fontId="0" fillId="12" borderId="2" xfId="0" applyFill="1" applyBorder="1" applyAlignment="1">
      <alignment horizontal="left"/>
    </xf>
    <xf numFmtId="0" fontId="0" fillId="12" borderId="4" xfId="0" applyFill="1" applyBorder="1" applyAlignment="1">
      <alignment horizontal="left"/>
    </xf>
    <xf numFmtId="0" fontId="0" fillId="12" borderId="6" xfId="0" applyFill="1" applyBorder="1" applyAlignment="1">
      <alignment horizontal="left"/>
    </xf>
    <xf numFmtId="0" fontId="20" fillId="2" borderId="0" xfId="0" applyFont="1" applyFill="1"/>
    <xf numFmtId="0" fontId="20" fillId="7" borderId="0" xfId="0" applyFont="1" applyFill="1"/>
    <xf numFmtId="0" fontId="20" fillId="5" borderId="0" xfId="0" applyFont="1" applyFill="1"/>
    <xf numFmtId="0" fontId="20" fillId="8" borderId="0" xfId="0" applyFont="1" applyFill="1"/>
    <xf numFmtId="0" fontId="21" fillId="10" borderId="0" xfId="0" applyFont="1" applyFill="1"/>
    <xf numFmtId="0" fontId="20" fillId="12" borderId="0" xfId="0" applyFont="1" applyFill="1"/>
    <xf numFmtId="0" fontId="0" fillId="2" borderId="0" xfId="0" applyFill="1" applyAlignment="1">
      <alignment wrapText="1"/>
    </xf>
    <xf numFmtId="0" fontId="1" fillId="2" borderId="0" xfId="0" applyFont="1" applyFill="1" applyAlignment="1">
      <alignment horizontal="center" vertical="center" wrapText="1"/>
    </xf>
    <xf numFmtId="164" fontId="22" fillId="12" borderId="0" xfId="1" applyFont="1" applyFill="1" applyBorder="1" applyAlignment="1">
      <alignment horizontal="center" vertical="center"/>
    </xf>
    <xf numFmtId="2" fontId="0" fillId="5" borderId="0" xfId="0" applyNumberFormat="1" applyFill="1" applyAlignment="1">
      <alignment horizontal="center" vertical="center"/>
    </xf>
    <xf numFmtId="2" fontId="0" fillId="8" borderId="0" xfId="0" applyNumberFormat="1" applyFill="1" applyAlignment="1">
      <alignment horizontal="center" vertical="center"/>
    </xf>
    <xf numFmtId="2" fontId="2" fillId="11" borderId="0" xfId="0" applyNumberFormat="1" applyFont="1" applyFill="1" applyAlignment="1">
      <alignment horizontal="center" vertical="center"/>
    </xf>
    <xf numFmtId="2" fontId="0" fillId="2" borderId="0" xfId="0" applyNumberFormat="1" applyFill="1" applyAlignment="1">
      <alignment horizontal="center" vertical="center"/>
    </xf>
    <xf numFmtId="2" fontId="13" fillId="10" borderId="0" xfId="0" applyNumberFormat="1" applyFont="1" applyFill="1" applyAlignment="1">
      <alignment horizontal="center" vertical="center"/>
    </xf>
    <xf numFmtId="2" fontId="0" fillId="12" borderId="0" xfId="0" applyNumberFormat="1" applyFill="1" applyAlignment="1">
      <alignment horizontal="center" vertical="center"/>
    </xf>
    <xf numFmtId="9" fontId="1" fillId="2" borderId="7" xfId="0" applyNumberFormat="1" applyFont="1" applyFill="1" applyBorder="1"/>
    <xf numFmtId="165" fontId="20" fillId="7" borderId="0" xfId="0" applyNumberFormat="1" applyFont="1" applyFill="1"/>
    <xf numFmtId="165" fontId="20" fillId="5" borderId="0" xfId="0" applyNumberFormat="1" applyFont="1" applyFill="1"/>
    <xf numFmtId="165" fontId="20" fillId="8" borderId="0" xfId="0" applyNumberFormat="1" applyFont="1" applyFill="1"/>
    <xf numFmtId="165" fontId="21" fillId="10" borderId="0" xfId="0" applyNumberFormat="1" applyFont="1" applyFill="1"/>
    <xf numFmtId="165" fontId="20" fillId="12" borderId="0" xfId="0" applyNumberFormat="1" applyFont="1" applyFill="1"/>
    <xf numFmtId="0" fontId="0" fillId="2" borderId="0" xfId="0" applyFill="1" applyAlignment="1">
      <alignment horizontal="left" vertical="top"/>
    </xf>
    <xf numFmtId="0" fontId="0" fillId="4" borderId="0" xfId="0" applyFill="1" applyAlignment="1">
      <alignment horizontal="center" vertical="center"/>
    </xf>
    <xf numFmtId="0" fontId="23" fillId="2" borderId="0" xfId="0" applyFont="1" applyFill="1" applyAlignment="1">
      <alignment horizontal="center" vertical="center" wrapText="1"/>
    </xf>
    <xf numFmtId="0" fontId="1" fillId="2" borderId="0" xfId="0" applyFont="1" applyFill="1" applyAlignment="1">
      <alignment horizontal="left" vertical="center" wrapText="1"/>
    </xf>
    <xf numFmtId="166" fontId="0" fillId="5" borderId="0" xfId="1" applyNumberFormat="1" applyFont="1" applyFill="1"/>
    <xf numFmtId="0" fontId="0" fillId="14" borderId="0" xfId="0" applyFill="1"/>
    <xf numFmtId="0" fontId="1" fillId="2" borderId="0" xfId="0" applyFont="1" applyFill="1" applyAlignment="1">
      <alignment horizontal="right"/>
    </xf>
    <xf numFmtId="0" fontId="24" fillId="2" borderId="0" xfId="0" applyFont="1" applyFill="1"/>
    <xf numFmtId="1" fontId="0" fillId="6" borderId="0" xfId="0" applyNumberFormat="1" applyFill="1" applyAlignment="1">
      <alignment horizontal="center" vertical="center"/>
    </xf>
    <xf numFmtId="1" fontId="0" fillId="7" borderId="0" xfId="0" applyNumberFormat="1" applyFill="1" applyAlignment="1">
      <alignment horizontal="center" vertical="center"/>
    </xf>
    <xf numFmtId="1" fontId="22" fillId="7" borderId="0" xfId="1" applyNumberFormat="1" applyFont="1" applyFill="1" applyBorder="1" applyAlignment="1">
      <alignment horizontal="center" vertical="center"/>
    </xf>
    <xf numFmtId="1" fontId="0" fillId="5" borderId="0" xfId="0" applyNumberFormat="1" applyFill="1" applyAlignment="1">
      <alignment horizontal="center" vertical="center"/>
    </xf>
    <xf numFmtId="1" fontId="22" fillId="5" borderId="0" xfId="1" applyNumberFormat="1" applyFont="1" applyFill="1" applyBorder="1" applyAlignment="1">
      <alignment horizontal="center" vertical="center"/>
    </xf>
    <xf numFmtId="1" fontId="0" fillId="8" borderId="0" xfId="0" applyNumberFormat="1" applyFill="1" applyAlignment="1">
      <alignment horizontal="center" vertical="center"/>
    </xf>
    <xf numFmtId="1" fontId="22" fillId="8" borderId="0" xfId="1" applyNumberFormat="1" applyFont="1" applyFill="1" applyBorder="1" applyAlignment="1">
      <alignment horizontal="center" vertical="center"/>
    </xf>
    <xf numFmtId="1" fontId="13" fillId="10" borderId="0" xfId="0" applyNumberFormat="1" applyFont="1" applyFill="1" applyAlignment="1">
      <alignment horizontal="center" vertical="center"/>
    </xf>
    <xf numFmtId="1" fontId="22" fillId="10" borderId="0" xfId="1" applyNumberFormat="1" applyFont="1" applyFill="1" applyBorder="1" applyAlignment="1">
      <alignment horizontal="center" vertical="center"/>
    </xf>
    <xf numFmtId="0" fontId="0" fillId="2" borderId="0" xfId="0" applyFill="1" applyAlignment="1">
      <alignment horizontal="center" vertical="center" wrapText="1"/>
    </xf>
    <xf numFmtId="166" fontId="0" fillId="15" borderId="0" xfId="1" applyNumberFormat="1" applyFont="1" applyFill="1"/>
    <xf numFmtId="166" fontId="18" fillId="16" borderId="7" xfId="1" applyNumberFormat="1" applyFont="1" applyFill="1" applyBorder="1"/>
    <xf numFmtId="166" fontId="0" fillId="2" borderId="0" xfId="1" applyNumberFormat="1" applyFont="1" applyFill="1" applyBorder="1"/>
    <xf numFmtId="166" fontId="16" fillId="5" borderId="0" xfId="1" applyNumberFormat="1" applyFont="1" applyFill="1"/>
    <xf numFmtId="166" fontId="16" fillId="5" borderId="8" xfId="1" applyNumberFormat="1" applyFont="1" applyFill="1" applyBorder="1"/>
    <xf numFmtId="166" fontId="16" fillId="5" borderId="9" xfId="1" applyNumberFormat="1" applyFont="1" applyFill="1" applyBorder="1"/>
    <xf numFmtId="166" fontId="16" fillId="5" borderId="10" xfId="1" applyNumberFormat="1" applyFont="1" applyFill="1" applyBorder="1"/>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26" fillId="2" borderId="0" xfId="0" applyFont="1" applyFill="1" applyAlignment="1">
      <alignment horizontal="center" vertical="center" wrapText="1"/>
    </xf>
    <xf numFmtId="0" fontId="27" fillId="2" borderId="0" xfId="0" applyFont="1" applyFill="1" applyAlignment="1">
      <alignment horizontal="center" vertical="center"/>
    </xf>
    <xf numFmtId="0" fontId="27" fillId="5" borderId="0" xfId="0" applyFont="1" applyFill="1"/>
    <xf numFmtId="0" fontId="27" fillId="8" borderId="0" xfId="0" applyFont="1" applyFill="1"/>
    <xf numFmtId="0" fontId="27" fillId="10" borderId="0" xfId="0" applyFont="1" applyFill="1"/>
    <xf numFmtId="0" fontId="19" fillId="2" borderId="0" xfId="0" applyFont="1" applyFill="1" applyAlignment="1">
      <alignment horizontal="center" vertical="center" wrapText="1"/>
    </xf>
    <xf numFmtId="166" fontId="0" fillId="19" borderId="0" xfId="1" applyNumberFormat="1" applyFont="1" applyFill="1"/>
    <xf numFmtId="166" fontId="16" fillId="19" borderId="0" xfId="1" applyNumberFormat="1" applyFont="1" applyFill="1"/>
    <xf numFmtId="0" fontId="27" fillId="19" borderId="0" xfId="0" applyFont="1" applyFill="1"/>
    <xf numFmtId="166" fontId="16" fillId="19" borderId="8" xfId="1" applyNumberFormat="1" applyFont="1" applyFill="1" applyBorder="1"/>
    <xf numFmtId="166" fontId="16" fillId="19" borderId="9" xfId="1" applyNumberFormat="1" applyFont="1" applyFill="1" applyBorder="1"/>
    <xf numFmtId="166" fontId="16" fillId="19" borderId="10" xfId="1" applyNumberFormat="1" applyFont="1" applyFill="1" applyBorder="1"/>
    <xf numFmtId="166" fontId="18" fillId="18" borderId="7" xfId="1" applyNumberFormat="1" applyFont="1" applyFill="1" applyBorder="1"/>
    <xf numFmtId="166" fontId="1" fillId="18" borderId="7" xfId="1" applyNumberFormat="1" applyFont="1" applyFill="1" applyBorder="1"/>
    <xf numFmtId="166" fontId="1" fillId="6" borderId="7" xfId="1" applyNumberFormat="1" applyFont="1" applyFill="1" applyBorder="1"/>
    <xf numFmtId="164" fontId="0" fillId="12" borderId="0" xfId="1" applyFont="1" applyFill="1" applyAlignment="1">
      <alignment horizontal="center" vertical="center"/>
    </xf>
    <xf numFmtId="0" fontId="0" fillId="20" borderId="0" xfId="0" applyFill="1"/>
    <xf numFmtId="166" fontId="0" fillId="20" borderId="0" xfId="1" applyNumberFormat="1" applyFont="1" applyFill="1"/>
    <xf numFmtId="166" fontId="0" fillId="20" borderId="0" xfId="0" applyNumberFormat="1" applyFill="1"/>
    <xf numFmtId="0" fontId="28" fillId="2" borderId="0" xfId="0" applyFont="1" applyFill="1" applyAlignment="1">
      <alignment horizontal="left" vertical="center" wrapText="1"/>
    </xf>
    <xf numFmtId="0" fontId="29" fillId="2" borderId="0" xfId="0" applyFont="1" applyFill="1"/>
    <xf numFmtId="1" fontId="0" fillId="18" borderId="0" xfId="0" applyNumberFormat="1" applyFill="1" applyAlignment="1">
      <alignment horizontal="center" vertical="center"/>
    </xf>
    <xf numFmtId="2" fontId="0" fillId="19" borderId="0" xfId="0" applyNumberFormat="1" applyFill="1" applyAlignment="1">
      <alignment horizontal="center" vertical="center"/>
    </xf>
    <xf numFmtId="0" fontId="30" fillId="2" borderId="0" xfId="0" applyFont="1" applyFill="1" applyAlignment="1">
      <alignment horizontal="right"/>
    </xf>
    <xf numFmtId="0" fontId="31" fillId="2" borderId="0" xfId="0" applyFont="1" applyFill="1" applyAlignment="1">
      <alignment horizontal="right"/>
    </xf>
    <xf numFmtId="0" fontId="32" fillId="2" borderId="0" xfId="0" applyFont="1" applyFill="1" applyAlignment="1">
      <alignment horizontal="right"/>
    </xf>
    <xf numFmtId="0" fontId="33" fillId="2" borderId="0" xfId="0" applyFont="1" applyFill="1"/>
    <xf numFmtId="1" fontId="0" fillId="16" borderId="0" xfId="0" applyNumberFormat="1" applyFill="1" applyAlignment="1">
      <alignment horizontal="center" vertical="center"/>
    </xf>
    <xf numFmtId="0" fontId="34" fillId="2" borderId="0" xfId="0" applyFont="1" applyFill="1" applyAlignment="1">
      <alignment horizontal="right"/>
    </xf>
    <xf numFmtId="1" fontId="0" fillId="17" borderId="0" xfId="0" applyNumberFormat="1" applyFill="1" applyAlignment="1">
      <alignment horizontal="center" vertical="center"/>
    </xf>
    <xf numFmtId="0" fontId="35" fillId="2" borderId="0" xfId="0" applyFont="1" applyFill="1"/>
    <xf numFmtId="0" fontId="36" fillId="2" borderId="0" xfId="0" applyFont="1" applyFill="1" applyAlignment="1">
      <alignment horizontal="right"/>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vertical="center" textRotation="90"/>
    </xf>
    <xf numFmtId="2" fontId="0" fillId="12" borderId="0" xfId="1" applyNumberFormat="1" applyFont="1" applyFill="1" applyAlignment="1">
      <alignment horizontal="center" vertical="center"/>
    </xf>
    <xf numFmtId="0" fontId="37" fillId="2" borderId="0" xfId="0" applyFont="1" applyFill="1" applyAlignment="1">
      <alignment horizontal="left" vertical="center"/>
    </xf>
    <xf numFmtId="0" fontId="38" fillId="2" borderId="0" xfId="0" applyFont="1" applyFill="1"/>
    <xf numFmtId="0" fontId="39" fillId="2" borderId="0" xfId="2" applyFill="1"/>
    <xf numFmtId="164" fontId="1" fillId="21" borderId="10" xfId="1" applyFont="1" applyFill="1" applyBorder="1"/>
    <xf numFmtId="0" fontId="24" fillId="2" borderId="0" xfId="0" quotePrefix="1" applyFont="1" applyFill="1"/>
    <xf numFmtId="0" fontId="0" fillId="4" borderId="0" xfId="0" applyFill="1" applyAlignment="1">
      <alignment horizontal="center" vertical="center" wrapText="1"/>
    </xf>
    <xf numFmtId="164" fontId="1" fillId="21" borderId="8" xfId="1" applyFont="1" applyFill="1" applyBorder="1"/>
    <xf numFmtId="164" fontId="1" fillId="21" borderId="9" xfId="1" applyFont="1" applyFill="1" applyBorder="1"/>
    <xf numFmtId="0" fontId="0" fillId="4" borderId="0" xfId="0" applyFill="1"/>
    <xf numFmtId="166" fontId="0" fillId="4" borderId="0" xfId="1" applyNumberFormat="1" applyFont="1" applyFill="1"/>
    <xf numFmtId="166" fontId="0" fillId="4" borderId="0" xfId="0" applyNumberFormat="1" applyFill="1"/>
    <xf numFmtId="166" fontId="0" fillId="4" borderId="8" xfId="1" applyNumberFormat="1" applyFont="1" applyFill="1" applyBorder="1"/>
    <xf numFmtId="166" fontId="0" fillId="4" borderId="9" xfId="1" applyNumberFormat="1" applyFont="1" applyFill="1" applyBorder="1"/>
    <xf numFmtId="166" fontId="0" fillId="4" borderId="10" xfId="1" applyNumberFormat="1" applyFont="1" applyFill="1" applyBorder="1"/>
    <xf numFmtId="0" fontId="0" fillId="2" borderId="0" xfId="0" applyFill="1" applyAlignment="1">
      <alignment horizontal="left"/>
    </xf>
    <xf numFmtId="0" fontId="24" fillId="0" borderId="0" xfId="0" applyFont="1"/>
    <xf numFmtId="0" fontId="0" fillId="22" borderId="0" xfId="0" applyFill="1"/>
    <xf numFmtId="0" fontId="27" fillId="2" borderId="0" xfId="0" applyFont="1" applyFill="1" applyAlignment="1">
      <alignment horizontal="right"/>
    </xf>
    <xf numFmtId="0" fontId="42" fillId="2" borderId="0" xfId="0" applyFont="1" applyFill="1"/>
    <xf numFmtId="0" fontId="43" fillId="2" borderId="0" xfId="0" applyFont="1" applyFill="1"/>
    <xf numFmtId="0" fontId="21" fillId="15" borderId="0" xfId="0" applyFont="1" applyFill="1"/>
    <xf numFmtId="166" fontId="21" fillId="15" borderId="0" xfId="0" applyNumberFormat="1" applyFont="1" applyFill="1"/>
    <xf numFmtId="0" fontId="44" fillId="0" borderId="0" xfId="0" applyFont="1" applyAlignment="1">
      <alignment horizontal="left" vertical="center"/>
    </xf>
    <xf numFmtId="0" fontId="16" fillId="0" borderId="0" xfId="0" applyFont="1" applyAlignment="1">
      <alignment vertical="center"/>
    </xf>
    <xf numFmtId="0" fontId="16" fillId="0" borderId="0" xfId="0" applyFont="1" applyAlignment="1">
      <alignment vertical="top"/>
    </xf>
    <xf numFmtId="0" fontId="16" fillId="0" borderId="0" xfId="0" applyFont="1"/>
    <xf numFmtId="0" fontId="45" fillId="2" borderId="8" xfId="0" applyFont="1" applyFill="1" applyBorder="1" applyAlignment="1">
      <alignment horizontal="left" vertical="center"/>
    </xf>
    <xf numFmtId="0" fontId="46" fillId="20" borderId="18" xfId="0" applyFont="1" applyFill="1" applyBorder="1" applyAlignment="1">
      <alignment vertical="center"/>
    </xf>
    <xf numFmtId="0" fontId="46" fillId="20" borderId="19" xfId="0" applyFont="1" applyFill="1" applyBorder="1" applyAlignment="1">
      <alignment horizontal="left" vertical="top"/>
    </xf>
    <xf numFmtId="0" fontId="46" fillId="20" borderId="20" xfId="0" applyFont="1" applyFill="1" applyBorder="1" applyAlignment="1">
      <alignment horizontal="left" vertical="top"/>
    </xf>
    <xf numFmtId="0" fontId="46" fillId="20" borderId="21" xfId="0" applyFont="1" applyFill="1" applyBorder="1" applyAlignment="1">
      <alignment horizontal="left" vertical="top"/>
    </xf>
    <xf numFmtId="0" fontId="16" fillId="2" borderId="0" xfId="0" applyFont="1" applyFill="1"/>
    <xf numFmtId="0" fontId="46" fillId="0" borderId="23" xfId="0" applyFont="1" applyBorder="1" applyAlignment="1">
      <alignment vertical="center"/>
    </xf>
    <xf numFmtId="49" fontId="46" fillId="0" borderId="24" xfId="0" applyNumberFormat="1" applyFont="1" applyBorder="1" applyAlignment="1">
      <alignment vertical="top" wrapText="1"/>
    </xf>
    <xf numFmtId="49" fontId="46" fillId="0" borderId="25" xfId="0" applyNumberFormat="1" applyFont="1" applyBorder="1" applyAlignment="1">
      <alignment vertical="top" wrapText="1"/>
    </xf>
    <xf numFmtId="0" fontId="46" fillId="23" borderId="26" xfId="0" applyFont="1" applyFill="1" applyBorder="1" applyAlignment="1">
      <alignment vertical="center"/>
    </xf>
    <xf numFmtId="49" fontId="47" fillId="23" borderId="15" xfId="0" applyNumberFormat="1" applyFont="1" applyFill="1" applyBorder="1" applyAlignment="1">
      <alignment vertical="top" wrapText="1"/>
    </xf>
    <xf numFmtId="0" fontId="46" fillId="23" borderId="27" xfId="0" applyFont="1" applyFill="1" applyBorder="1" applyAlignment="1">
      <alignment vertical="top" wrapText="1"/>
    </xf>
    <xf numFmtId="0" fontId="46" fillId="23" borderId="17" xfId="0" applyFont="1" applyFill="1" applyBorder="1" applyAlignment="1">
      <alignment vertical="top" wrapText="1"/>
    </xf>
    <xf numFmtId="0" fontId="46" fillId="0" borderId="29" xfId="0" applyFont="1" applyBorder="1" applyAlignment="1">
      <alignment vertical="center"/>
    </xf>
    <xf numFmtId="49" fontId="46" fillId="0" borderId="30" xfId="0" applyNumberFormat="1" applyFont="1" applyBorder="1" applyAlignment="1">
      <alignment vertical="top" wrapText="1"/>
    </xf>
    <xf numFmtId="0" fontId="49" fillId="0" borderId="13" xfId="0" applyFont="1" applyBorder="1" applyAlignment="1">
      <alignment vertical="top" wrapText="1"/>
    </xf>
    <xf numFmtId="0" fontId="46" fillId="0" borderId="31" xfId="0" applyFont="1" applyBorder="1" applyAlignment="1">
      <alignment vertical="top" wrapText="1"/>
    </xf>
    <xf numFmtId="0" fontId="46" fillId="23" borderId="33" xfId="0" applyFont="1" applyFill="1" applyBorder="1" applyAlignment="1">
      <alignment vertical="center"/>
    </xf>
    <xf numFmtId="49" fontId="51" fillId="23" borderId="34" xfId="0" applyNumberFormat="1" applyFont="1" applyFill="1" applyBorder="1" applyAlignment="1">
      <alignment vertical="top" wrapText="1"/>
    </xf>
    <xf numFmtId="49" fontId="52" fillId="23" borderId="34" xfId="0" applyNumberFormat="1" applyFont="1" applyFill="1" applyBorder="1" applyAlignment="1">
      <alignment vertical="top" wrapText="1"/>
    </xf>
    <xf numFmtId="0" fontId="46" fillId="23" borderId="35" xfId="0" applyFont="1" applyFill="1" applyBorder="1" applyAlignment="1">
      <alignment vertical="top" wrapText="1"/>
    </xf>
    <xf numFmtId="0" fontId="46" fillId="23" borderId="36" xfId="0" applyFont="1" applyFill="1" applyBorder="1" applyAlignment="1">
      <alignment vertical="top" wrapText="1"/>
    </xf>
    <xf numFmtId="0" fontId="49" fillId="0" borderId="24" xfId="0" applyFont="1" applyBorder="1" applyAlignment="1">
      <alignment vertical="top" wrapText="1"/>
    </xf>
    <xf numFmtId="0" fontId="46" fillId="0" borderId="38" xfId="0" applyFont="1" applyBorder="1" applyAlignment="1">
      <alignment vertical="top" wrapText="1"/>
    </xf>
    <xf numFmtId="0" fontId="46" fillId="0" borderId="39" xfId="0" applyFont="1" applyBorder="1" applyAlignment="1">
      <alignment vertical="top" wrapText="1"/>
    </xf>
    <xf numFmtId="0" fontId="52" fillId="23" borderId="34" xfId="0" applyFont="1" applyFill="1" applyBorder="1" applyAlignment="1">
      <alignment vertical="top" wrapText="1"/>
    </xf>
    <xf numFmtId="0" fontId="49" fillId="0" borderId="30" xfId="0" applyFont="1" applyBorder="1" applyAlignment="1">
      <alignment vertical="top" wrapText="1"/>
    </xf>
    <xf numFmtId="0" fontId="46" fillId="0" borderId="13" xfId="0" applyFont="1" applyBorder="1" applyAlignment="1">
      <alignment vertical="top" wrapText="1"/>
    </xf>
    <xf numFmtId="0" fontId="55" fillId="23" borderId="36" xfId="0" applyFont="1" applyFill="1" applyBorder="1" applyAlignment="1">
      <alignment vertical="top" wrapText="1"/>
    </xf>
    <xf numFmtId="0" fontId="47" fillId="0" borderId="30" xfId="0" applyFont="1" applyBorder="1" applyAlignment="1">
      <alignment vertical="top" wrapText="1"/>
    </xf>
    <xf numFmtId="0" fontId="46" fillId="23" borderId="34" xfId="0" applyFont="1" applyFill="1" applyBorder="1" applyAlignment="1">
      <alignment vertical="top" wrapText="1"/>
    </xf>
    <xf numFmtId="0" fontId="57" fillId="23" borderId="33" xfId="0" applyFont="1" applyFill="1" applyBorder="1" applyAlignment="1">
      <alignment vertical="center"/>
    </xf>
    <xf numFmtId="0" fontId="57" fillId="23" borderId="34" xfId="0" applyFont="1" applyFill="1" applyBorder="1" applyAlignment="1">
      <alignment vertical="top" wrapText="1"/>
    </xf>
    <xf numFmtId="0" fontId="57" fillId="23" borderId="35" xfId="0" applyFont="1" applyFill="1" applyBorder="1" applyAlignment="1">
      <alignment vertical="top" wrapText="1"/>
    </xf>
    <xf numFmtId="0" fontId="57" fillId="23" borderId="36" xfId="0" applyFont="1" applyFill="1" applyBorder="1" applyAlignment="1">
      <alignment vertical="top" wrapText="1"/>
    </xf>
    <xf numFmtId="0" fontId="58" fillId="23" borderId="36" xfId="0" applyFont="1" applyFill="1" applyBorder="1" applyAlignment="1">
      <alignment vertical="top" wrapText="1"/>
    </xf>
    <xf numFmtId="0" fontId="59" fillId="0" borderId="31" xfId="0" applyFont="1" applyBorder="1" applyAlignment="1">
      <alignment vertical="top" wrapText="1"/>
    </xf>
    <xf numFmtId="0" fontId="52" fillId="0" borderId="30" xfId="0" applyFont="1" applyBorder="1" applyAlignment="1">
      <alignment vertical="top" wrapText="1"/>
    </xf>
    <xf numFmtId="0" fontId="60" fillId="2" borderId="0" xfId="0" applyFont="1" applyFill="1"/>
    <xf numFmtId="0" fontId="45" fillId="4" borderId="12" xfId="0" applyFont="1" applyFill="1" applyBorder="1" applyAlignment="1">
      <alignment horizontal="center" vertical="top"/>
    </xf>
    <xf numFmtId="0" fontId="45" fillId="4" borderId="13" xfId="0" applyFont="1" applyFill="1" applyBorder="1" applyAlignment="1">
      <alignment horizontal="center" vertical="top"/>
    </xf>
    <xf numFmtId="0" fontId="45" fillId="4" borderId="2" xfId="0" applyFont="1" applyFill="1" applyBorder="1" applyAlignment="1">
      <alignment horizontal="center" vertical="top"/>
    </xf>
    <xf numFmtId="0" fontId="44" fillId="4" borderId="15" xfId="0" applyFont="1" applyFill="1" applyBorder="1" applyAlignment="1">
      <alignment horizontal="center" vertical="top"/>
    </xf>
    <xf numFmtId="0" fontId="44" fillId="4" borderId="16" xfId="0" applyFont="1" applyFill="1" applyBorder="1" applyAlignment="1">
      <alignment horizontal="center" vertical="top"/>
    </xf>
    <xf numFmtId="0" fontId="44" fillId="4" borderId="17" xfId="0" applyFont="1" applyFill="1" applyBorder="1" applyAlignment="1">
      <alignment horizontal="center" vertical="top"/>
    </xf>
    <xf numFmtId="0" fontId="51" fillId="23" borderId="35" xfId="0" applyFont="1" applyFill="1" applyBorder="1" applyAlignment="1">
      <alignment vertical="top" wrapText="1"/>
    </xf>
    <xf numFmtId="0" fontId="51" fillId="0" borderId="30" xfId="0" applyFont="1" applyBorder="1" applyAlignment="1">
      <alignment vertical="top" wrapText="1"/>
    </xf>
    <xf numFmtId="0" fontId="0" fillId="0" borderId="0" xfId="0" applyAlignment="1">
      <alignment wrapText="1"/>
    </xf>
    <xf numFmtId="0" fontId="1" fillId="0" borderId="0" xfId="0" applyFont="1" applyAlignment="1">
      <alignment vertical="center" wrapText="1"/>
    </xf>
    <xf numFmtId="0" fontId="1" fillId="0" borderId="40" xfId="0" applyFont="1" applyBorder="1" applyAlignment="1">
      <alignment wrapText="1"/>
    </xf>
    <xf numFmtId="0" fontId="1" fillId="0" borderId="41" xfId="0" applyFont="1" applyBorder="1"/>
    <xf numFmtId="0" fontId="0" fillId="0" borderId="40" xfId="0" applyBorder="1" applyAlignment="1">
      <alignment wrapText="1"/>
    </xf>
    <xf numFmtId="0" fontId="0" fillId="0" borderId="41" xfId="0" applyBorder="1"/>
    <xf numFmtId="0" fontId="0" fillId="0" borderId="42" xfId="0" applyBorder="1" applyAlignment="1">
      <alignment wrapText="1"/>
    </xf>
    <xf numFmtId="0" fontId="0" fillId="0" borderId="43" xfId="0" applyBorder="1"/>
    <xf numFmtId="0" fontId="0" fillId="2" borderId="0" xfId="0" applyFill="1" applyAlignment="1">
      <alignment horizontal="left" vertical="top" wrapText="1"/>
    </xf>
    <xf numFmtId="0" fontId="0" fillId="2" borderId="0" xfId="0" applyFill="1" applyAlignment="1">
      <alignment horizontal="left" vertical="top"/>
    </xf>
    <xf numFmtId="0" fontId="45" fillId="0" borderId="28" xfId="0" applyFont="1" applyBorder="1" applyAlignment="1">
      <alignment horizontal="left" vertical="center"/>
    </xf>
    <xf numFmtId="0" fontId="45" fillId="0" borderId="32" xfId="0" applyFont="1" applyBorder="1" applyAlignment="1">
      <alignment horizontal="left" vertical="center"/>
    </xf>
    <xf numFmtId="0" fontId="45" fillId="0" borderId="28" xfId="0" applyFont="1" applyBorder="1" applyAlignment="1">
      <alignment horizontal="left" vertical="center" wrapText="1"/>
    </xf>
    <xf numFmtId="0" fontId="45" fillId="0" borderId="32" xfId="0" applyFont="1" applyBorder="1" applyAlignment="1">
      <alignment horizontal="left" vertical="center" wrapText="1"/>
    </xf>
    <xf numFmtId="0" fontId="45" fillId="4" borderId="1" xfId="0" applyFont="1" applyFill="1" applyBorder="1" applyAlignment="1">
      <alignment horizontal="center" vertical="center"/>
    </xf>
    <xf numFmtId="0" fontId="45" fillId="4" borderId="11" xfId="0" applyFont="1" applyFill="1" applyBorder="1" applyAlignment="1">
      <alignment horizontal="center" vertical="center"/>
    </xf>
    <xf numFmtId="0" fontId="45" fillId="4" borderId="3" xfId="0" applyFont="1" applyFill="1" applyBorder="1" applyAlignment="1">
      <alignment horizontal="center" vertical="center"/>
    </xf>
    <xf numFmtId="0" fontId="45" fillId="4" borderId="14" xfId="0" applyFont="1" applyFill="1" applyBorder="1" applyAlignment="1">
      <alignment horizontal="center" vertical="center"/>
    </xf>
    <xf numFmtId="0" fontId="45" fillId="2" borderId="22" xfId="0" applyFont="1" applyFill="1" applyBorder="1" applyAlignment="1">
      <alignment horizontal="left" vertical="center"/>
    </xf>
    <xf numFmtId="0" fontId="45" fillId="0" borderId="37" xfId="0" applyFont="1" applyBorder="1" applyAlignment="1">
      <alignment horizontal="left" vertic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44" xfId="0" applyFont="1" applyBorder="1" applyAlignment="1">
      <alignment horizontal="center" wrapText="1"/>
    </xf>
    <xf numFmtId="0" fontId="1" fillId="0" borderId="45" xfId="0" applyFont="1" applyBorder="1" applyAlignment="1">
      <alignment horizontal="center" wrapText="1"/>
    </xf>
    <xf numFmtId="0" fontId="1" fillId="18" borderId="0" xfId="0" applyFont="1" applyFill="1" applyAlignment="1">
      <alignment horizontal="center"/>
    </xf>
    <xf numFmtId="0" fontId="1" fillId="2" borderId="0" xfId="0" applyFont="1" applyFill="1" applyAlignment="1">
      <alignment horizontal="center" vertical="center" wrapText="1"/>
    </xf>
    <xf numFmtId="0" fontId="1" fillId="17" borderId="0" xfId="0" applyFont="1" applyFill="1" applyAlignment="1">
      <alignment horizontal="center"/>
    </xf>
    <xf numFmtId="0" fontId="1" fillId="6" borderId="0" xfId="0" applyFont="1" applyFill="1" applyAlignment="1">
      <alignment horizontal="center"/>
    </xf>
    <xf numFmtId="0" fontId="1" fillId="16" borderId="0" xfId="0" applyFont="1" applyFill="1" applyAlignment="1">
      <alignment horizontal="center"/>
    </xf>
    <xf numFmtId="0" fontId="0" fillId="22" borderId="0" xfId="0" applyFill="1" applyAlignment="1">
      <alignment horizontal="left"/>
    </xf>
    <xf numFmtId="0" fontId="10" fillId="2" borderId="0" xfId="0" applyFont="1" applyFill="1" applyAlignment="1">
      <alignment horizontal="center" vertical="center" wrapText="1"/>
    </xf>
    <xf numFmtId="0" fontId="10" fillId="2" borderId="0" xfId="0" applyFont="1" applyFill="1" applyAlignment="1">
      <alignment horizontal="left" vertical="center"/>
    </xf>
  </cellXfs>
  <cellStyles count="3">
    <cellStyle name="Lien hypertexte" xfId="2" builtinId="8"/>
    <cellStyle name="Milliers" xfId="1" builtinId="3"/>
    <cellStyle name="Normal" xfId="0" builtinId="0"/>
  </cellStyles>
  <dxfs count="3">
    <dxf>
      <font>
        <b/>
        <i val="0"/>
      </font>
      <fill>
        <patternFill>
          <bgColor rgb="FF3399FF"/>
        </patternFill>
      </fill>
    </dxf>
    <dxf>
      <font>
        <b/>
        <i val="0"/>
        <strike val="0"/>
      </font>
      <fill>
        <patternFill>
          <bgColor rgb="FF8AB833"/>
        </patternFill>
      </fill>
    </dxf>
    <dxf>
      <font>
        <b/>
        <i val="0"/>
      </font>
      <fill>
        <patternFill>
          <bgColor rgb="FFEE3232"/>
        </patternFill>
      </fill>
    </dxf>
  </dxfs>
  <tableStyles count="0" defaultTableStyle="TableStyleMedium2" defaultPivotStyle="PivotStyleLight16"/>
  <colors>
    <mruColors>
      <color rgb="FFB3E1EF"/>
      <color rgb="FF3399FF"/>
      <color rgb="FFF47474"/>
      <color rgb="FF124555"/>
      <color rgb="FFAF7DBD"/>
      <color rgb="FFDAC2E0"/>
      <color rgb="FFFAB09C"/>
      <color rgb="FFFCD9A6"/>
      <color rgb="FFFED103"/>
      <color rgb="FFFEE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129874</xdr:colOff>
      <xdr:row>10</xdr:row>
      <xdr:rowOff>66298</xdr:rowOff>
    </xdr:from>
    <xdr:ext cx="8708571" cy="9593171"/>
    <xdr:sp macro="" textlink="">
      <xdr:nvSpPr>
        <xdr:cNvPr id="16" name="ZoneTexte 15">
          <a:extLst>
            <a:ext uri="{FF2B5EF4-FFF2-40B4-BE49-F238E27FC236}">
              <a16:creationId xmlns:a16="http://schemas.microsoft.com/office/drawing/2014/main" id="{94E70CBE-6933-2163-3A6E-50D03BDD3BC7}"/>
            </a:ext>
          </a:extLst>
        </xdr:cNvPr>
        <xdr:cNvSpPr txBox="1"/>
      </xdr:nvSpPr>
      <xdr:spPr>
        <a:xfrm>
          <a:off x="992727" y="2184210"/>
          <a:ext cx="8708571" cy="9593171"/>
        </a:xfrm>
        <a:prstGeom prst="rect">
          <a:avLst/>
        </a:prstGeom>
        <a:noFill/>
      </xdr:spPr>
      <xdr:txBody>
        <a:bodyPr vertOverflow="clip" horzOverflow="clip" wrap="square" lIns="0" tIns="0" rIns="0" bIns="0" rtlCol="0" anchor="t">
          <a:noAutofit/>
        </a:bodyPr>
        <a:lstStyle/>
        <a:p>
          <a:r>
            <a:rPr lang="fr-FR" sz="1400">
              <a:effectLst/>
              <a:latin typeface="+mn-lt"/>
              <a:ea typeface="+mn-ea"/>
              <a:cs typeface="+mn-cs"/>
            </a:rPr>
            <a:t>L</a:t>
          </a:r>
          <a:r>
            <a:rPr lang="fr-FR" sz="1400" baseline="0">
              <a:effectLst/>
              <a:latin typeface="+mn-lt"/>
              <a:ea typeface="+mn-ea"/>
              <a:cs typeface="+mn-cs"/>
            </a:rPr>
            <a:t>a fiche candidat permet de synthétiser les résultats sur les différents contributeurs des impacts comptabilisés dans le label BBCA Quartier au long des différentes phases du projet :</a:t>
          </a:r>
          <a:endParaRPr lang="fr-FR" sz="1800">
            <a:effectLst/>
          </a:endParaRPr>
        </a:p>
        <a:p>
          <a:r>
            <a:rPr lang="fr-FR" sz="1400" b="1" baseline="0">
              <a:effectLst/>
              <a:latin typeface="+mn-lt"/>
              <a:ea typeface="+mn-ea"/>
              <a:cs typeface="+mn-cs"/>
            </a:rPr>
            <a:t>1. Phase Objectif BBCA</a:t>
          </a:r>
          <a:endParaRPr lang="fr-FR" sz="1800">
            <a:effectLst/>
          </a:endParaRPr>
        </a:p>
        <a:p>
          <a:r>
            <a:rPr lang="fr-FR" sz="1400" baseline="0">
              <a:effectLst/>
              <a:latin typeface="+mn-lt"/>
              <a:ea typeface="+mn-ea"/>
              <a:cs typeface="+mn-cs"/>
            </a:rPr>
            <a:t>Remplir l'onglet </a:t>
          </a:r>
          <a:r>
            <a:rPr lang="fr-FR" sz="1400" i="1" baseline="0">
              <a:effectLst/>
              <a:latin typeface="+mn-lt"/>
              <a:ea typeface="+mn-ea"/>
              <a:cs typeface="+mn-cs"/>
            </a:rPr>
            <a:t>1.OBJECTIF BBCA </a:t>
          </a:r>
          <a:r>
            <a:rPr lang="fr-FR" sz="1400" baseline="0">
              <a:effectLst/>
              <a:latin typeface="+mn-lt"/>
              <a:ea typeface="+mn-ea"/>
              <a:cs typeface="+mn-cs"/>
            </a:rPr>
            <a:t>avec les données générales du projet, un premier programme (m² et usagers estimés) ainsi qu'un premier calcul de l'indicateur IcQ_Aménagement ou de l'empreinte carbone habitant.</a:t>
          </a:r>
          <a:endParaRPr lang="fr-FR" sz="1800">
            <a:effectLst/>
          </a:endParaRPr>
        </a:p>
        <a:p>
          <a:r>
            <a:rPr lang="fr-FR" sz="1400" baseline="0">
              <a:effectLst/>
              <a:latin typeface="+mn-lt"/>
              <a:ea typeface="+mn-ea"/>
              <a:cs typeface="+mn-cs"/>
            </a:rPr>
            <a:t>Compléter également les actions réalisées sur les 5 thématiques : construction raisonnée, exploitation maitrisée, usage de sols, mobilité et usages et autres.</a:t>
          </a:r>
        </a:p>
        <a:p>
          <a:endParaRPr lang="fr-FR" sz="1800">
            <a:effectLst/>
          </a:endParaRPr>
        </a:p>
        <a:p>
          <a:r>
            <a:rPr lang="fr-FR" sz="1400" b="1" baseline="0">
              <a:effectLst/>
              <a:latin typeface="+mn-lt"/>
              <a:ea typeface="+mn-ea"/>
              <a:cs typeface="+mn-cs"/>
            </a:rPr>
            <a:t>2. Phase Conception</a:t>
          </a:r>
          <a:endParaRPr lang="fr-FR" sz="1800">
            <a:effectLst/>
          </a:endParaRPr>
        </a:p>
        <a:p>
          <a:r>
            <a:rPr lang="fr-FR" sz="1400" baseline="0">
              <a:effectLst/>
              <a:latin typeface="+mn-lt"/>
              <a:ea typeface="+mn-ea"/>
              <a:cs typeface="+mn-cs"/>
            </a:rPr>
            <a:t>Remplir l'onglet </a:t>
          </a:r>
          <a:r>
            <a:rPr lang="fr-FR" sz="1400" i="1" baseline="0">
              <a:effectLst/>
              <a:latin typeface="+mn-lt"/>
              <a:ea typeface="+mn-ea"/>
              <a:cs typeface="+mn-cs"/>
            </a:rPr>
            <a:t>2.CONCEPTION</a:t>
          </a:r>
          <a:r>
            <a:rPr lang="fr-FR" sz="1400" baseline="0">
              <a:effectLst/>
              <a:latin typeface="+mn-lt"/>
              <a:ea typeface="+mn-ea"/>
              <a:cs typeface="+mn-cs"/>
            </a:rPr>
            <a:t>, avec les données plus précises liées au plan masse (surfaces par usage, par lot, usagers) et aux résultats des premières simulations.</a:t>
          </a:r>
          <a:endParaRPr lang="fr-FR" sz="1800">
            <a:effectLst/>
          </a:endParaRPr>
        </a:p>
        <a:p>
          <a:r>
            <a:rPr lang="fr-FR" sz="1400" baseline="0">
              <a:effectLst/>
              <a:latin typeface="+mn-lt"/>
              <a:ea typeface="+mn-ea"/>
              <a:cs typeface="+mn-cs"/>
            </a:rPr>
            <a:t>Pour cela 3 méthodes sont possibles :</a:t>
          </a:r>
          <a:endParaRPr lang="fr-FR" sz="1800">
            <a:effectLst/>
          </a:endParaRPr>
        </a:p>
        <a:p>
          <a:r>
            <a:rPr lang="fr-FR" sz="1400" baseline="0">
              <a:effectLst/>
              <a:latin typeface="+mn-lt"/>
              <a:ea typeface="+mn-ea"/>
              <a:cs typeface="+mn-cs"/>
            </a:rPr>
            <a:t>	</a:t>
          </a:r>
          <a:r>
            <a:rPr lang="fr-FR" sz="1400" u="sng" baseline="0">
              <a:effectLst/>
              <a:latin typeface="+mn-lt"/>
              <a:ea typeface="+mn-ea"/>
              <a:cs typeface="+mn-cs"/>
            </a:rPr>
            <a:t>1. Approche simplifiée : </a:t>
          </a:r>
          <a:r>
            <a:rPr lang="fr-FR" sz="1400" baseline="0">
              <a:effectLst/>
              <a:latin typeface="+mn-lt"/>
              <a:ea typeface="+mn-ea"/>
              <a:cs typeface="+mn-cs"/>
            </a:rPr>
            <a:t>Remplir les résultats des 5 indicateurs BBCA Quartier directement. Cette approche n'est possible qu'en cas d'utilisation d'UrbanPrint, qui centralise l'ensemble des calculs. Cette approche ne permet pas de modulation sur le nombre d'usagers du quartier. Celui-ci est alors directement calculé par UrbanPrint.</a:t>
          </a:r>
          <a:endParaRPr lang="fr-FR" sz="1800">
            <a:effectLst/>
          </a:endParaRPr>
        </a:p>
        <a:p>
          <a:pPr eaLnBrk="1" fontAlgn="auto" latinLnBrk="0" hangingPunct="1"/>
          <a:r>
            <a:rPr lang="fr-FR" sz="1400" baseline="0">
              <a:effectLst/>
              <a:latin typeface="+mn-lt"/>
              <a:ea typeface="+mn-ea"/>
              <a:cs typeface="+mn-cs"/>
            </a:rPr>
            <a:t>	Seul un déploiement de niveau 1 des lignes et des colonnes de l'Excel est nécessaire. </a:t>
          </a:r>
        </a:p>
        <a:p>
          <a:pPr eaLnBrk="1" fontAlgn="auto" latinLnBrk="0" hangingPunct="1"/>
          <a:endParaRPr lang="fr-FR" sz="1800">
            <a:effectLst/>
          </a:endParaRPr>
        </a:p>
        <a:p>
          <a:r>
            <a:rPr lang="fr-FR" sz="1400" baseline="0">
              <a:effectLst/>
              <a:latin typeface="+mn-lt"/>
              <a:ea typeface="+mn-ea"/>
              <a:cs typeface="+mn-cs"/>
            </a:rPr>
            <a:t>	</a:t>
          </a:r>
          <a:r>
            <a:rPr lang="fr-FR" sz="1400" u="sng" baseline="0">
              <a:effectLst/>
              <a:latin typeface="+mn-lt"/>
              <a:ea typeface="+mn-ea"/>
              <a:cs typeface="+mn-cs"/>
            </a:rPr>
            <a:t>2. Approche intermédiaire, par contributeur : </a:t>
          </a:r>
          <a:r>
            <a:rPr lang="fr-FR" sz="1400" baseline="0">
              <a:effectLst/>
              <a:latin typeface="+mn-lt"/>
              <a:ea typeface="+mn-ea"/>
              <a:cs typeface="+mn-cs"/>
            </a:rPr>
            <a:t>Remplir les résultats par contributeur pour les bâtiments (construction, parking, chantier, énergie, déchets, eau, mobilité locale) et pour les espaces extérieurs (voiries, parking, chantier, éclairage public, déchets, arrosage, changement d'usage des sols). </a:t>
          </a:r>
          <a:endParaRPr lang="fr-FR" sz="1800">
            <a:effectLst/>
          </a:endParaRPr>
        </a:p>
        <a:p>
          <a:pPr eaLnBrk="1" fontAlgn="auto" latinLnBrk="0" hangingPunct="1"/>
          <a:r>
            <a:rPr lang="fr-FR" sz="1400" baseline="0">
              <a:effectLst/>
              <a:latin typeface="+mn-lt"/>
              <a:ea typeface="+mn-ea"/>
              <a:cs typeface="+mn-cs"/>
            </a:rPr>
            <a:t>	Un déploiement de niveau 2 des lignes et des colonnes de l'Excel est nécessaire. </a:t>
          </a:r>
        </a:p>
        <a:p>
          <a:pPr eaLnBrk="1" fontAlgn="auto" latinLnBrk="0" hangingPunct="1"/>
          <a:endParaRPr lang="fr-FR" sz="1800">
            <a:effectLst/>
          </a:endParaRPr>
        </a:p>
        <a:p>
          <a:r>
            <a:rPr lang="fr-FR" sz="1400" baseline="0">
              <a:effectLst/>
              <a:latin typeface="+mn-lt"/>
              <a:ea typeface="+mn-ea"/>
              <a:cs typeface="+mn-cs"/>
            </a:rPr>
            <a:t>	</a:t>
          </a:r>
          <a:r>
            <a:rPr lang="fr-FR" sz="1400" u="sng" baseline="0">
              <a:effectLst/>
              <a:latin typeface="+mn-lt"/>
              <a:ea typeface="+mn-ea"/>
              <a:cs typeface="+mn-cs"/>
            </a:rPr>
            <a:t>3. Approche détaillée, par lot : </a:t>
          </a:r>
          <a:r>
            <a:rPr lang="fr-FR" sz="1400" baseline="0">
              <a:effectLst/>
              <a:latin typeface="+mn-lt"/>
              <a:ea typeface="+mn-ea"/>
              <a:cs typeface="+mn-cs"/>
            </a:rPr>
            <a:t>Remplir les résultats par lot et par espace extérieur [niveau 3] </a:t>
          </a:r>
          <a:endParaRPr lang="fr-FR" sz="1800">
            <a:effectLst/>
          </a:endParaRPr>
        </a:p>
        <a:p>
          <a:r>
            <a:rPr lang="fr-FR" sz="1400" baseline="0">
              <a:effectLst/>
              <a:latin typeface="+mn-lt"/>
              <a:ea typeface="+mn-ea"/>
              <a:cs typeface="+mn-cs"/>
            </a:rPr>
            <a:t>Il est conseillé de remplir les résultats par lot pour avoir le détail et anticiper la phase 4. Réalisation.</a:t>
          </a:r>
          <a:endParaRPr lang="fr-FR" sz="1800">
            <a:effectLst/>
          </a:endParaRPr>
        </a:p>
        <a:p>
          <a:r>
            <a:rPr lang="fr-FR" sz="1400" baseline="0">
              <a:effectLst/>
              <a:latin typeface="+mn-lt"/>
              <a:ea typeface="+mn-ea"/>
              <a:cs typeface="+mn-cs"/>
            </a:rPr>
            <a:t>	Un déploiement de niveau 3 des lignes et niveau 2 des colonnes de l'Excel est nécessaire. </a:t>
          </a:r>
        </a:p>
        <a:p>
          <a:endParaRPr lang="fr-FR" sz="1800">
            <a:effectLst/>
          </a:endParaRPr>
        </a:p>
        <a:p>
          <a:r>
            <a:rPr lang="fr-FR" sz="1400" b="1" baseline="0">
              <a:effectLst/>
              <a:latin typeface="+mn-lt"/>
              <a:ea typeface="+mn-ea"/>
              <a:cs typeface="+mn-cs"/>
            </a:rPr>
            <a:t>3. Phase Spécifications</a:t>
          </a:r>
          <a:endParaRPr lang="fr-FR" sz="1800">
            <a:effectLst/>
          </a:endParaRPr>
        </a:p>
        <a:p>
          <a:r>
            <a:rPr lang="fr-FR" sz="1400" baseline="0">
              <a:effectLst/>
              <a:latin typeface="+mn-lt"/>
              <a:ea typeface="+mn-ea"/>
              <a:cs typeface="+mn-cs"/>
            </a:rPr>
            <a:t>Dupliquer l'onglet </a:t>
          </a:r>
          <a:r>
            <a:rPr lang="fr-FR" sz="1400" i="1" baseline="0">
              <a:effectLst/>
              <a:latin typeface="+mn-lt"/>
              <a:ea typeface="+mn-ea"/>
              <a:cs typeface="+mn-cs"/>
            </a:rPr>
            <a:t>2.CONCEPTION</a:t>
          </a:r>
          <a:r>
            <a:rPr lang="fr-FR" sz="1400" i="0" baseline="0">
              <a:effectLst/>
              <a:latin typeface="+mn-lt"/>
              <a:ea typeface="+mn-ea"/>
              <a:cs typeface="+mn-cs"/>
            </a:rPr>
            <a:t> et le renommer </a:t>
          </a:r>
          <a:r>
            <a:rPr lang="fr-FR" sz="1400" i="1" baseline="0">
              <a:effectLst/>
              <a:latin typeface="+mn-lt"/>
              <a:ea typeface="+mn-ea"/>
              <a:cs typeface="+mn-cs"/>
            </a:rPr>
            <a:t>3.SPECIFICATIONS</a:t>
          </a:r>
          <a:r>
            <a:rPr lang="fr-FR" sz="1400" i="0" baseline="0">
              <a:effectLst/>
              <a:latin typeface="+mn-lt"/>
              <a:ea typeface="+mn-ea"/>
              <a:cs typeface="+mn-cs"/>
            </a:rPr>
            <a:t>, afin de mettre à jour les données (programme : surface et usagers, résultats carbones, sources, etc.)</a:t>
          </a:r>
        </a:p>
        <a:p>
          <a:endParaRPr lang="fr-FR" sz="1800">
            <a:effectLst/>
          </a:endParaRPr>
        </a:p>
        <a:p>
          <a:r>
            <a:rPr lang="fr-FR" sz="1400" b="1" i="0" baseline="0">
              <a:effectLst/>
              <a:latin typeface="+mn-lt"/>
              <a:ea typeface="+mn-ea"/>
              <a:cs typeface="+mn-cs"/>
            </a:rPr>
            <a:t>4. Phase Réalisation</a:t>
          </a:r>
          <a:endParaRPr lang="fr-FR" sz="1800">
            <a:effectLst/>
          </a:endParaRPr>
        </a:p>
        <a:p>
          <a:r>
            <a:rPr lang="fr-FR" sz="1400" b="0" i="0" baseline="0">
              <a:effectLst/>
              <a:latin typeface="+mn-lt"/>
              <a:ea typeface="+mn-ea"/>
              <a:cs typeface="+mn-cs"/>
            </a:rPr>
            <a:t>Dupliquer l'onglet </a:t>
          </a:r>
          <a:r>
            <a:rPr lang="fr-FR" sz="1400" b="0" i="1" baseline="0">
              <a:effectLst/>
              <a:latin typeface="+mn-lt"/>
              <a:ea typeface="+mn-ea"/>
              <a:cs typeface="+mn-cs"/>
            </a:rPr>
            <a:t>3.SPECIFICATIONS </a:t>
          </a:r>
          <a:r>
            <a:rPr lang="fr-FR" sz="1400" b="0" i="0" baseline="0">
              <a:effectLst/>
              <a:latin typeface="+mn-lt"/>
              <a:ea typeface="+mn-ea"/>
              <a:cs typeface="+mn-cs"/>
            </a:rPr>
            <a:t>et le renommer </a:t>
          </a:r>
          <a:r>
            <a:rPr lang="fr-FR" sz="1400" b="0" i="1" baseline="0">
              <a:effectLst/>
              <a:latin typeface="+mn-lt"/>
              <a:ea typeface="+mn-ea"/>
              <a:cs typeface="+mn-cs"/>
            </a:rPr>
            <a:t>4.REALISATION</a:t>
          </a:r>
          <a:r>
            <a:rPr lang="fr-FR" sz="1400" b="0" i="0" baseline="0">
              <a:effectLst/>
              <a:latin typeface="+mn-lt"/>
              <a:ea typeface="+mn-ea"/>
              <a:cs typeface="+mn-cs"/>
            </a:rPr>
            <a:t>. Répéter autant de fois que de contrôles intermédiaires lors de la phase Réalisation.</a:t>
          </a:r>
          <a:endParaRPr lang="fr-FR" sz="1800">
            <a:effectLst/>
          </a:endParaRPr>
        </a:p>
        <a:p>
          <a:r>
            <a:rPr lang="fr-FR" sz="1400" b="0" i="0" baseline="0">
              <a:effectLst/>
              <a:latin typeface="+mn-lt"/>
              <a:ea typeface="+mn-ea"/>
              <a:cs typeface="+mn-cs"/>
            </a:rPr>
            <a:t>Pour cette phase, le </a:t>
          </a:r>
          <a:r>
            <a:rPr lang="fr-FR" sz="1400" b="1" i="0" baseline="0">
              <a:effectLst/>
              <a:latin typeface="+mn-lt"/>
              <a:ea typeface="+mn-ea"/>
              <a:cs typeface="+mn-cs"/>
            </a:rPr>
            <a:t>remplissage par lot est nécessaire</a:t>
          </a:r>
          <a:r>
            <a:rPr lang="fr-FR" sz="1400" b="0" i="0" baseline="0">
              <a:effectLst/>
              <a:latin typeface="+mn-lt"/>
              <a:ea typeface="+mn-ea"/>
              <a:cs typeface="+mn-cs"/>
            </a:rPr>
            <a:t> afin que le certificateur puisse vérifier les données selon leur source (exemple : résultats de l'ACV définitive sur métrés pour un lot, sortie UrbanPrint pour l'impact carbone lié au changement d'usage des sols).</a:t>
          </a:r>
          <a:endParaRPr lang="fr-FR" sz="1800">
            <a:effectLst/>
          </a:endParaRPr>
        </a:p>
        <a:p>
          <a:r>
            <a:rPr lang="fr-FR" sz="1400" b="0" i="0" baseline="0">
              <a:effectLst/>
              <a:latin typeface="+mn-lt"/>
              <a:ea typeface="+mn-ea"/>
              <a:cs typeface="+mn-cs"/>
            </a:rPr>
            <a:t>	</a:t>
          </a:r>
          <a:r>
            <a:rPr lang="fr-FR" sz="1400" baseline="0">
              <a:effectLst/>
              <a:latin typeface="+mn-lt"/>
              <a:ea typeface="+mn-ea"/>
              <a:cs typeface="+mn-cs"/>
            </a:rPr>
            <a:t>Un déploiement de niveau 3 des lignes et 2 des colonnes de l'Excel est donc nécessaire.</a:t>
          </a:r>
        </a:p>
        <a:p>
          <a:endParaRPr lang="fr-FR" sz="1400" baseline="0">
            <a:effectLst/>
            <a:latin typeface="+mn-lt"/>
            <a:ea typeface="+mn-ea"/>
            <a:cs typeface="+mn-cs"/>
          </a:endParaRPr>
        </a:p>
        <a:p>
          <a:r>
            <a:rPr lang="fr-FR" sz="1400" b="1" baseline="0">
              <a:effectLst/>
              <a:latin typeface="+mn-lt"/>
              <a:ea typeface="+mn-ea"/>
              <a:cs typeface="+mn-cs"/>
            </a:rPr>
            <a:t>Dans le cas de la valorisation de leviers innovants, </a:t>
          </a:r>
          <a:r>
            <a:rPr lang="fr-FR" sz="1400" b="0" baseline="0">
              <a:effectLst/>
              <a:latin typeface="+mn-lt"/>
              <a:ea typeface="+mn-ea"/>
              <a:cs typeface="+mn-cs"/>
            </a:rPr>
            <a:t>il est important de faire apparaître les émissions évitées telles que calculées dans les fiches QuantiGES relatives à la quantification de l'impact de ces leviers. Un format de reporting générique est proposé en bas de l'onglet conception et pourra être adapté selon les situations.</a:t>
          </a:r>
          <a:endParaRPr lang="fr-FR" sz="1800" b="1">
            <a:effectLst/>
          </a:endParaRPr>
        </a:p>
      </xdr:txBody>
    </xdr:sp>
    <xdr:clientData/>
  </xdr:oneCellAnchor>
  <xdr:twoCellAnchor>
    <xdr:from>
      <xdr:col>1</xdr:col>
      <xdr:colOff>470645</xdr:colOff>
      <xdr:row>27</xdr:row>
      <xdr:rowOff>170673</xdr:rowOff>
    </xdr:from>
    <xdr:to>
      <xdr:col>2</xdr:col>
      <xdr:colOff>108762</xdr:colOff>
      <xdr:row>28</xdr:row>
      <xdr:rowOff>183025</xdr:rowOff>
    </xdr:to>
    <xdr:grpSp>
      <xdr:nvGrpSpPr>
        <xdr:cNvPr id="12" name="Groupe 11">
          <a:extLst>
            <a:ext uri="{FF2B5EF4-FFF2-40B4-BE49-F238E27FC236}">
              <a16:creationId xmlns:a16="http://schemas.microsoft.com/office/drawing/2014/main" id="{09999EEF-4E2D-4025-BFF8-7AC4E49680C7}"/>
            </a:ext>
          </a:extLst>
        </xdr:cNvPr>
        <xdr:cNvGrpSpPr/>
      </xdr:nvGrpSpPr>
      <xdr:grpSpPr>
        <a:xfrm>
          <a:off x="1288063" y="5241437"/>
          <a:ext cx="455535" cy="192461"/>
          <a:chOff x="1238507" y="5540883"/>
          <a:chExt cx="405978" cy="194060"/>
        </a:xfrm>
      </xdr:grpSpPr>
      <xdr:pic>
        <xdr:nvPicPr>
          <xdr:cNvPr id="3" name="Image 2">
            <a:extLst>
              <a:ext uri="{FF2B5EF4-FFF2-40B4-BE49-F238E27FC236}">
                <a16:creationId xmlns:a16="http://schemas.microsoft.com/office/drawing/2014/main" id="{AA99E2C5-05B5-FAA1-074A-1AB86EC762CE}"/>
              </a:ext>
            </a:extLst>
          </xdr:cNvPr>
          <xdr:cNvPicPr>
            <a:picLocks noChangeAspect="1"/>
          </xdr:cNvPicPr>
        </xdr:nvPicPr>
        <xdr:blipFill>
          <a:blip xmlns:r="http://schemas.openxmlformats.org/officeDocument/2006/relationships" r:embed="rId1"/>
          <a:stretch>
            <a:fillRect/>
          </a:stretch>
        </xdr:blipFill>
        <xdr:spPr>
          <a:xfrm>
            <a:off x="1263161" y="5572261"/>
            <a:ext cx="381324" cy="162682"/>
          </a:xfrm>
          <a:prstGeom prst="rect">
            <a:avLst/>
          </a:prstGeom>
        </xdr:spPr>
      </xdr:pic>
      <xdr:sp macro="" textlink="">
        <xdr:nvSpPr>
          <xdr:cNvPr id="4" name="Rectangle 3">
            <a:extLst>
              <a:ext uri="{FF2B5EF4-FFF2-40B4-BE49-F238E27FC236}">
                <a16:creationId xmlns:a16="http://schemas.microsoft.com/office/drawing/2014/main" id="{63670AC5-684E-A26E-C09C-5AA8321D0939}"/>
              </a:ext>
            </a:extLst>
          </xdr:cNvPr>
          <xdr:cNvSpPr/>
        </xdr:nvSpPr>
        <xdr:spPr>
          <a:xfrm>
            <a:off x="1238507" y="5540883"/>
            <a:ext cx="212911" cy="192913"/>
          </a:xfrm>
          <a:prstGeom prst="rect">
            <a:avLst/>
          </a:prstGeom>
          <a:no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p>
            <a:pPr algn="ctr"/>
            <a:endParaRPr lang="fr-FR" sz="1200" dirty="0" err="1"/>
          </a:p>
        </xdr:txBody>
      </xdr:sp>
    </xdr:grpSp>
    <xdr:clientData/>
  </xdr:twoCellAnchor>
  <xdr:twoCellAnchor>
    <xdr:from>
      <xdr:col>1</xdr:col>
      <xdr:colOff>472889</xdr:colOff>
      <xdr:row>34</xdr:row>
      <xdr:rowOff>1545</xdr:rowOff>
    </xdr:from>
    <xdr:to>
      <xdr:col>2</xdr:col>
      <xdr:colOff>86352</xdr:colOff>
      <xdr:row>35</xdr:row>
      <xdr:rowOff>12751</xdr:rowOff>
    </xdr:to>
    <xdr:grpSp>
      <xdr:nvGrpSpPr>
        <xdr:cNvPr id="14" name="Groupe 13">
          <a:extLst>
            <a:ext uri="{FF2B5EF4-FFF2-40B4-BE49-F238E27FC236}">
              <a16:creationId xmlns:a16="http://schemas.microsoft.com/office/drawing/2014/main" id="{018FFD12-CD40-E1AA-D72F-D824D3599D23}"/>
            </a:ext>
          </a:extLst>
        </xdr:cNvPr>
        <xdr:cNvGrpSpPr/>
      </xdr:nvGrpSpPr>
      <xdr:grpSpPr>
        <a:xfrm>
          <a:off x="1290307" y="6333072"/>
          <a:ext cx="430881" cy="191315"/>
          <a:chOff x="1335742" y="6937986"/>
          <a:chExt cx="476316" cy="201706"/>
        </a:xfrm>
      </xdr:grpSpPr>
      <xdr:pic>
        <xdr:nvPicPr>
          <xdr:cNvPr id="5" name="Image 4">
            <a:extLst>
              <a:ext uri="{FF2B5EF4-FFF2-40B4-BE49-F238E27FC236}">
                <a16:creationId xmlns:a16="http://schemas.microsoft.com/office/drawing/2014/main" id="{9ACCB2D9-D8D2-9A20-5958-B85B51F717DD}"/>
              </a:ext>
            </a:extLst>
          </xdr:cNvPr>
          <xdr:cNvPicPr>
            <a:picLocks noChangeAspect="1"/>
          </xdr:cNvPicPr>
        </xdr:nvPicPr>
        <xdr:blipFill>
          <a:blip xmlns:r="http://schemas.openxmlformats.org/officeDocument/2006/relationships" r:embed="rId1"/>
          <a:stretch>
            <a:fillRect/>
          </a:stretch>
        </xdr:blipFill>
        <xdr:spPr>
          <a:xfrm>
            <a:off x="1335742" y="6958158"/>
            <a:ext cx="476316" cy="171474"/>
          </a:xfrm>
          <a:prstGeom prst="rect">
            <a:avLst/>
          </a:prstGeom>
        </xdr:spPr>
      </xdr:pic>
      <xdr:sp macro="" textlink="">
        <xdr:nvSpPr>
          <xdr:cNvPr id="6" name="Rectangle 5">
            <a:extLst>
              <a:ext uri="{FF2B5EF4-FFF2-40B4-BE49-F238E27FC236}">
                <a16:creationId xmlns:a16="http://schemas.microsoft.com/office/drawing/2014/main" id="{5A9032BB-D1E7-DF7A-2071-391BB55CF61D}"/>
              </a:ext>
            </a:extLst>
          </xdr:cNvPr>
          <xdr:cNvSpPr/>
        </xdr:nvSpPr>
        <xdr:spPr>
          <a:xfrm>
            <a:off x="1467970" y="6937986"/>
            <a:ext cx="203386" cy="201706"/>
          </a:xfrm>
          <a:prstGeom prst="rect">
            <a:avLst/>
          </a:prstGeom>
          <a:no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p>
            <a:pPr algn="ctr"/>
            <a:endParaRPr lang="fr-FR" sz="1200" dirty="0" err="1"/>
          </a:p>
        </xdr:txBody>
      </xdr:sp>
    </xdr:grpSp>
    <xdr:clientData/>
  </xdr:twoCellAnchor>
  <xdr:twoCellAnchor>
    <xdr:from>
      <xdr:col>1</xdr:col>
      <xdr:colOff>472889</xdr:colOff>
      <xdr:row>39</xdr:row>
      <xdr:rowOff>11205</xdr:rowOff>
    </xdr:from>
    <xdr:to>
      <xdr:col>2</xdr:col>
      <xdr:colOff>86352</xdr:colOff>
      <xdr:row>40</xdr:row>
      <xdr:rowOff>22411</xdr:rowOff>
    </xdr:to>
    <xdr:grpSp>
      <xdr:nvGrpSpPr>
        <xdr:cNvPr id="15" name="Groupe 14">
          <a:extLst>
            <a:ext uri="{FF2B5EF4-FFF2-40B4-BE49-F238E27FC236}">
              <a16:creationId xmlns:a16="http://schemas.microsoft.com/office/drawing/2014/main" id="{A5341A73-3475-BD7C-D539-E3A363EB5681}"/>
            </a:ext>
          </a:extLst>
        </xdr:cNvPr>
        <xdr:cNvGrpSpPr/>
      </xdr:nvGrpSpPr>
      <xdr:grpSpPr>
        <a:xfrm>
          <a:off x="1290307" y="7243278"/>
          <a:ext cx="430881" cy="191315"/>
          <a:chOff x="1335742" y="7877734"/>
          <a:chExt cx="476316" cy="201706"/>
        </a:xfrm>
      </xdr:grpSpPr>
      <xdr:pic>
        <xdr:nvPicPr>
          <xdr:cNvPr id="7" name="Image 6">
            <a:extLst>
              <a:ext uri="{FF2B5EF4-FFF2-40B4-BE49-F238E27FC236}">
                <a16:creationId xmlns:a16="http://schemas.microsoft.com/office/drawing/2014/main" id="{6AA03BA6-7F8D-AD1D-B14B-1DC8ADBF1389}"/>
              </a:ext>
            </a:extLst>
          </xdr:cNvPr>
          <xdr:cNvPicPr>
            <a:picLocks noChangeAspect="1"/>
          </xdr:cNvPicPr>
        </xdr:nvPicPr>
        <xdr:blipFill>
          <a:blip xmlns:r="http://schemas.openxmlformats.org/officeDocument/2006/relationships" r:embed="rId1"/>
          <a:stretch>
            <a:fillRect/>
          </a:stretch>
        </xdr:blipFill>
        <xdr:spPr>
          <a:xfrm>
            <a:off x="1335742" y="7897906"/>
            <a:ext cx="476316" cy="171474"/>
          </a:xfrm>
          <a:prstGeom prst="rect">
            <a:avLst/>
          </a:prstGeom>
        </xdr:spPr>
      </xdr:pic>
      <xdr:sp macro="" textlink="">
        <xdr:nvSpPr>
          <xdr:cNvPr id="8" name="Rectangle 7">
            <a:extLst>
              <a:ext uri="{FF2B5EF4-FFF2-40B4-BE49-F238E27FC236}">
                <a16:creationId xmlns:a16="http://schemas.microsoft.com/office/drawing/2014/main" id="{7F77D6BF-5737-DD0B-A122-90CCCA7935F2}"/>
              </a:ext>
            </a:extLst>
          </xdr:cNvPr>
          <xdr:cNvSpPr/>
        </xdr:nvSpPr>
        <xdr:spPr>
          <a:xfrm>
            <a:off x="1602440" y="7877734"/>
            <a:ext cx="203386" cy="201706"/>
          </a:xfrm>
          <a:prstGeom prst="rect">
            <a:avLst/>
          </a:prstGeom>
          <a:no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p>
            <a:pPr algn="ctr"/>
            <a:endParaRPr lang="fr-FR" sz="1200" dirty="0" err="1"/>
          </a:p>
        </xdr:txBody>
      </xdr:sp>
    </xdr:grpSp>
    <xdr:clientData/>
  </xdr:twoCellAnchor>
  <xdr:twoCellAnchor>
    <xdr:from>
      <xdr:col>1</xdr:col>
      <xdr:colOff>472889</xdr:colOff>
      <xdr:row>53</xdr:row>
      <xdr:rowOff>71247</xdr:rowOff>
    </xdr:from>
    <xdr:to>
      <xdr:col>2</xdr:col>
      <xdr:colOff>86352</xdr:colOff>
      <xdr:row>54</xdr:row>
      <xdr:rowOff>82453</xdr:rowOff>
    </xdr:to>
    <xdr:grpSp>
      <xdr:nvGrpSpPr>
        <xdr:cNvPr id="2" name="Groupe 1">
          <a:extLst>
            <a:ext uri="{FF2B5EF4-FFF2-40B4-BE49-F238E27FC236}">
              <a16:creationId xmlns:a16="http://schemas.microsoft.com/office/drawing/2014/main" id="{10DFA1B9-0CB8-4B97-BCD9-66855328B102}"/>
            </a:ext>
          </a:extLst>
        </xdr:cNvPr>
        <xdr:cNvGrpSpPr/>
      </xdr:nvGrpSpPr>
      <xdr:grpSpPr>
        <a:xfrm>
          <a:off x="1290307" y="9824847"/>
          <a:ext cx="430881" cy="191315"/>
          <a:chOff x="1240751" y="10152916"/>
          <a:chExt cx="381324" cy="192914"/>
        </a:xfrm>
      </xdr:grpSpPr>
      <xdr:pic>
        <xdr:nvPicPr>
          <xdr:cNvPr id="9" name="Image 8">
            <a:extLst>
              <a:ext uri="{FF2B5EF4-FFF2-40B4-BE49-F238E27FC236}">
                <a16:creationId xmlns:a16="http://schemas.microsoft.com/office/drawing/2014/main" id="{18720D45-C34D-A313-CF73-E55EAB71859C}"/>
              </a:ext>
            </a:extLst>
          </xdr:cNvPr>
          <xdr:cNvPicPr>
            <a:picLocks noChangeAspect="1"/>
          </xdr:cNvPicPr>
        </xdr:nvPicPr>
        <xdr:blipFill>
          <a:blip xmlns:r="http://schemas.openxmlformats.org/officeDocument/2006/relationships" r:embed="rId1"/>
          <a:stretch>
            <a:fillRect/>
          </a:stretch>
        </xdr:blipFill>
        <xdr:spPr>
          <a:xfrm>
            <a:off x="1240751" y="10173088"/>
            <a:ext cx="381324" cy="162682"/>
          </a:xfrm>
          <a:prstGeom prst="rect">
            <a:avLst/>
          </a:prstGeom>
        </xdr:spPr>
      </xdr:pic>
      <xdr:sp macro="" textlink="">
        <xdr:nvSpPr>
          <xdr:cNvPr id="10" name="Rectangle 9">
            <a:extLst>
              <a:ext uri="{FF2B5EF4-FFF2-40B4-BE49-F238E27FC236}">
                <a16:creationId xmlns:a16="http://schemas.microsoft.com/office/drawing/2014/main" id="{D797B8D9-8C79-3A52-3EAD-6F29C095F45A}"/>
              </a:ext>
            </a:extLst>
          </xdr:cNvPr>
          <xdr:cNvSpPr/>
        </xdr:nvSpPr>
        <xdr:spPr>
          <a:xfrm>
            <a:off x="1507449" y="10152916"/>
            <a:ext cx="108394" cy="192914"/>
          </a:xfrm>
          <a:prstGeom prst="rect">
            <a:avLst/>
          </a:prstGeom>
          <a:no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p>
            <a:pPr algn="ctr"/>
            <a:endParaRPr lang="fr-FR" sz="1200" dirty="0" err="1"/>
          </a:p>
        </xdr:txBody>
      </xdr:sp>
    </xdr:grpSp>
    <xdr:clientData/>
  </xdr:twoCellAnchor>
  <xdr:twoCellAnchor editAs="oneCell">
    <xdr:from>
      <xdr:col>1</xdr:col>
      <xdr:colOff>401012</xdr:colOff>
      <xdr:row>0</xdr:row>
      <xdr:rowOff>158484</xdr:rowOff>
    </xdr:from>
    <xdr:to>
      <xdr:col>3</xdr:col>
      <xdr:colOff>258538</xdr:colOff>
      <xdr:row>8</xdr:row>
      <xdr:rowOff>30375</xdr:rowOff>
    </xdr:to>
    <xdr:pic>
      <xdr:nvPicPr>
        <xdr:cNvPr id="11" name="Image 10">
          <a:extLst>
            <a:ext uri="{FF2B5EF4-FFF2-40B4-BE49-F238E27FC236}">
              <a16:creationId xmlns:a16="http://schemas.microsoft.com/office/drawing/2014/main" id="{B1D52B87-A35E-98AF-7FB4-673BAC3225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8262" y="158484"/>
          <a:ext cx="1572026" cy="1599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292553</xdr:colOff>
      <xdr:row>13</xdr:row>
      <xdr:rowOff>172357</xdr:rowOff>
    </xdr:from>
    <xdr:to>
      <xdr:col>26</xdr:col>
      <xdr:colOff>129267</xdr:colOff>
      <xdr:row>52</xdr:row>
      <xdr:rowOff>56621</xdr:rowOff>
    </xdr:to>
    <xdr:pic>
      <xdr:nvPicPr>
        <xdr:cNvPr id="13" name="Image 12">
          <a:extLst>
            <a:ext uri="{FF2B5EF4-FFF2-40B4-BE49-F238E27FC236}">
              <a16:creationId xmlns:a16="http://schemas.microsoft.com/office/drawing/2014/main" id="{50A8F2FE-A23F-7AF6-ABC4-A570DA9043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11303" y="2855232"/>
          <a:ext cx="10155464" cy="7313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683895</xdr:colOff>
      <xdr:row>1</xdr:row>
      <xdr:rowOff>91440</xdr:rowOff>
    </xdr:from>
    <xdr:ext cx="3695700" cy="2149050"/>
    <xdr:sp macro="" textlink="">
      <xdr:nvSpPr>
        <xdr:cNvPr id="2" name="ZoneTexte 1">
          <a:extLst>
            <a:ext uri="{FF2B5EF4-FFF2-40B4-BE49-F238E27FC236}">
              <a16:creationId xmlns:a16="http://schemas.microsoft.com/office/drawing/2014/main" id="{674B31F9-404E-4421-94CD-49600BE53EEC}"/>
            </a:ext>
          </a:extLst>
        </xdr:cNvPr>
        <xdr:cNvSpPr txBox="1"/>
      </xdr:nvSpPr>
      <xdr:spPr>
        <a:xfrm>
          <a:off x="8151495" y="300990"/>
          <a:ext cx="369570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Construction raisonnée</a:t>
          </a:r>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oneCellAnchor>
    <xdr:from>
      <xdr:col>12</xdr:col>
      <xdr:colOff>790575</xdr:colOff>
      <xdr:row>1</xdr:row>
      <xdr:rowOff>85725</xdr:rowOff>
    </xdr:from>
    <xdr:ext cx="3695700" cy="2149050"/>
    <xdr:sp macro="" textlink="">
      <xdr:nvSpPr>
        <xdr:cNvPr id="3" name="ZoneTexte 2">
          <a:extLst>
            <a:ext uri="{FF2B5EF4-FFF2-40B4-BE49-F238E27FC236}">
              <a16:creationId xmlns:a16="http://schemas.microsoft.com/office/drawing/2014/main" id="{9CC92112-FC39-4632-879B-BBD60D645362}"/>
            </a:ext>
          </a:extLst>
        </xdr:cNvPr>
        <xdr:cNvSpPr txBox="1"/>
      </xdr:nvSpPr>
      <xdr:spPr>
        <a:xfrm>
          <a:off x="12544425" y="295275"/>
          <a:ext cx="369570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Exploitation maitrisée</a:t>
          </a:r>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oneCellAnchor>
    <xdr:from>
      <xdr:col>7</xdr:col>
      <xdr:colOff>681990</xdr:colOff>
      <xdr:row>11</xdr:row>
      <xdr:rowOff>407670</xdr:rowOff>
    </xdr:from>
    <xdr:ext cx="3695700" cy="2149050"/>
    <xdr:sp macro="" textlink="">
      <xdr:nvSpPr>
        <xdr:cNvPr id="4" name="ZoneTexte 3">
          <a:extLst>
            <a:ext uri="{FF2B5EF4-FFF2-40B4-BE49-F238E27FC236}">
              <a16:creationId xmlns:a16="http://schemas.microsoft.com/office/drawing/2014/main" id="{516D7AA7-BE47-47BE-8BBE-96D284315170}"/>
            </a:ext>
          </a:extLst>
        </xdr:cNvPr>
        <xdr:cNvSpPr txBox="1"/>
      </xdr:nvSpPr>
      <xdr:spPr>
        <a:xfrm>
          <a:off x="8282940" y="2712720"/>
          <a:ext cx="369570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Usage</a:t>
          </a:r>
          <a:r>
            <a:rPr lang="fr-FR" sz="1400" b="1" baseline="0" dirty="0" err="1"/>
            <a:t> des sols</a:t>
          </a:r>
          <a:endParaRPr lang="fr-FR" sz="1400" b="1" dirty="0" err="1"/>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oneCellAnchor>
    <xdr:from>
      <xdr:col>12</xdr:col>
      <xdr:colOff>796290</xdr:colOff>
      <xdr:row>11</xdr:row>
      <xdr:rowOff>407670</xdr:rowOff>
    </xdr:from>
    <xdr:ext cx="3695700" cy="2149050"/>
    <xdr:sp macro="" textlink="">
      <xdr:nvSpPr>
        <xdr:cNvPr id="5" name="ZoneTexte 4">
          <a:extLst>
            <a:ext uri="{FF2B5EF4-FFF2-40B4-BE49-F238E27FC236}">
              <a16:creationId xmlns:a16="http://schemas.microsoft.com/office/drawing/2014/main" id="{CFC67CFD-D13A-4516-B8A9-6961F8597D50}"/>
            </a:ext>
          </a:extLst>
        </xdr:cNvPr>
        <xdr:cNvSpPr txBox="1"/>
      </xdr:nvSpPr>
      <xdr:spPr>
        <a:xfrm>
          <a:off x="12683490" y="2712720"/>
          <a:ext cx="369570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Mobilité</a:t>
          </a:r>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oneCellAnchor>
    <xdr:from>
      <xdr:col>7</xdr:col>
      <xdr:colOff>668655</xdr:colOff>
      <xdr:row>23</xdr:row>
      <xdr:rowOff>140970</xdr:rowOff>
    </xdr:from>
    <xdr:ext cx="8145780" cy="2149050"/>
    <xdr:sp macro="" textlink="">
      <xdr:nvSpPr>
        <xdr:cNvPr id="6" name="ZoneTexte 5">
          <a:extLst>
            <a:ext uri="{FF2B5EF4-FFF2-40B4-BE49-F238E27FC236}">
              <a16:creationId xmlns:a16="http://schemas.microsoft.com/office/drawing/2014/main" id="{71A355CE-BF50-4BE1-994F-35286EE52C64}"/>
            </a:ext>
          </a:extLst>
        </xdr:cNvPr>
        <xdr:cNvSpPr txBox="1"/>
      </xdr:nvSpPr>
      <xdr:spPr>
        <a:xfrm>
          <a:off x="8269605" y="5170170"/>
          <a:ext cx="814578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Usages</a:t>
          </a:r>
          <a:r>
            <a:rPr lang="fr-FR" sz="1400" b="1" baseline="0" dirty="0" err="1"/>
            <a:t> et autres</a:t>
          </a:r>
          <a:endParaRPr lang="fr-FR" sz="1400" b="1" dirty="0" err="1"/>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wsDr>
</file>

<file path=xl/theme/theme1.xml><?xml version="1.0" encoding="utf-8"?>
<a:theme xmlns:a="http://schemas.openxmlformats.org/drawingml/2006/main" name="Default Theme">
  <a:themeElements>
    <a:clrScheme name="Egis">
      <a:dk1>
        <a:srgbClr val="0A0A0A"/>
      </a:dk1>
      <a:lt1>
        <a:sysClr val="window" lastClr="FFFFFF"/>
      </a:lt1>
      <a:dk2>
        <a:srgbClr val="F4A41D"/>
      </a:dk2>
      <a:lt2>
        <a:srgbClr val="828282"/>
      </a:lt2>
      <a:accent1>
        <a:srgbClr val="062C3A"/>
      </a:accent1>
      <a:accent2>
        <a:srgbClr val="ABC100"/>
      </a:accent2>
      <a:accent3>
        <a:srgbClr val="5D858B"/>
      </a:accent3>
      <a:accent4>
        <a:srgbClr val="00617E"/>
      </a:accent4>
      <a:accent5>
        <a:srgbClr val="00A4A6"/>
      </a:accent5>
      <a:accent6>
        <a:srgbClr val="97B8BB"/>
      </a:accent6>
      <a:hlink>
        <a:srgbClr val="062C3A"/>
      </a:hlink>
      <a:folHlink>
        <a:srgbClr val="062C3A"/>
      </a:folHlink>
    </a:clrScheme>
    <a:fontScheme name="Personnalisé 1">
      <a:majorFont>
        <a:latin typeface="Calibri Light"/>
        <a:ea typeface=""/>
        <a:cs typeface=""/>
      </a:majorFont>
      <a:minorFont>
        <a:latin typeface="Calibr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defPPr algn="ctr">
          <a:defRPr sz="1200" dirty="0" err="1"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none" lIns="0" tIns="0" rIns="0" bIns="0" rtlCol="0">
        <a:spAutoFit/>
      </a:bodyPr>
      <a:lstStyle>
        <a:defPPr>
          <a:defRPr sz="1400" dirty="0" err="1" smtClean="0"/>
        </a:defPPr>
      </a:lstStyle>
    </a:txDef>
  </a:objectDefaults>
  <a:extraClrSchemeLst/>
  <a:extLst>
    <a:ext uri="{05A4C25C-085E-4340-85A3-A5531E510DB2}">
      <thm15:themeFamily xmlns:thm15="http://schemas.microsoft.com/office/thememl/2012/main" name="Default Theme" id="{67E9E277-3239-44B8-BDB8-9001EFBC2C71}" vid="{414D2F0E-8ACE-43A8-9314-DA693AEB899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ED4A-8F13-4242-BB6E-90E2B167D2F6}">
  <dimension ref="E1:X55"/>
  <sheetViews>
    <sheetView tabSelected="1" zoomScale="55" zoomScaleNormal="55" workbookViewId="0">
      <selection activeCell="N60" sqref="N60"/>
    </sheetView>
  </sheetViews>
  <sheetFormatPr baseColWidth="10" defaultColWidth="11.26171875" defaultRowHeight="14.4"/>
  <cols>
    <col min="1" max="16384" width="11.26171875" style="1"/>
  </cols>
  <sheetData>
    <row r="1" spans="5:24">
      <c r="M1" s="58"/>
    </row>
    <row r="3" spans="5:24">
      <c r="E3" s="1" t="s">
        <v>151</v>
      </c>
    </row>
    <row r="5" spans="5:24" ht="30.6">
      <c r="E5" s="178" t="s">
        <v>150</v>
      </c>
    </row>
    <row r="13" spans="5:24">
      <c r="N13" s="195"/>
      <c r="O13" s="196"/>
      <c r="P13" s="196"/>
      <c r="Q13" s="196"/>
      <c r="R13" s="196"/>
      <c r="S13" s="196"/>
      <c r="T13" s="196"/>
      <c r="U13" s="196"/>
      <c r="V13" s="196"/>
      <c r="W13" s="196"/>
      <c r="X13" s="196"/>
    </row>
    <row r="14" spans="5:24">
      <c r="N14" s="196"/>
      <c r="O14" s="196"/>
      <c r="P14" s="196"/>
      <c r="Q14" s="196"/>
      <c r="R14" s="196"/>
      <c r="S14" s="196"/>
      <c r="T14" s="196"/>
      <c r="U14" s="196"/>
      <c r="V14" s="196"/>
      <c r="W14" s="196"/>
      <c r="X14" s="196"/>
    </row>
    <row r="15" spans="5:24">
      <c r="N15" s="196"/>
      <c r="O15" s="196"/>
      <c r="P15" s="196"/>
      <c r="Q15" s="196"/>
      <c r="R15" s="196"/>
      <c r="S15" s="196"/>
      <c r="T15" s="196"/>
      <c r="U15" s="196"/>
      <c r="V15" s="196"/>
      <c r="W15" s="196"/>
      <c r="X15" s="196"/>
    </row>
    <row r="16" spans="5:24">
      <c r="N16" s="196"/>
      <c r="O16" s="196"/>
      <c r="P16" s="196"/>
      <c r="Q16" s="196"/>
      <c r="R16" s="196"/>
      <c r="S16" s="196"/>
      <c r="T16" s="196"/>
      <c r="U16" s="196"/>
      <c r="V16" s="196"/>
      <c r="W16" s="196"/>
      <c r="X16" s="196"/>
    </row>
    <row r="17" spans="14:24">
      <c r="N17" s="196"/>
      <c r="O17" s="196"/>
      <c r="P17" s="196"/>
      <c r="Q17" s="196"/>
      <c r="R17" s="196"/>
      <c r="S17" s="196"/>
      <c r="T17" s="196"/>
      <c r="U17" s="196"/>
      <c r="V17" s="196"/>
      <c r="W17" s="196"/>
      <c r="X17" s="196"/>
    </row>
    <row r="18" spans="14:24">
      <c r="N18" s="196"/>
      <c r="O18" s="196"/>
      <c r="P18" s="196"/>
      <c r="Q18" s="196"/>
      <c r="R18" s="196"/>
      <c r="S18" s="196"/>
      <c r="T18" s="196"/>
      <c r="U18" s="196"/>
      <c r="V18" s="196"/>
      <c r="W18" s="196"/>
      <c r="X18" s="196"/>
    </row>
    <row r="19" spans="14:24">
      <c r="N19" s="196"/>
      <c r="O19" s="196"/>
      <c r="P19" s="196"/>
      <c r="Q19" s="196"/>
      <c r="R19" s="196"/>
      <c r="S19" s="196"/>
      <c r="T19" s="196"/>
      <c r="U19" s="196"/>
      <c r="V19" s="196"/>
      <c r="W19" s="196"/>
      <c r="X19" s="196"/>
    </row>
    <row r="20" spans="14:24">
      <c r="N20" s="196"/>
      <c r="O20" s="196"/>
      <c r="P20" s="196"/>
      <c r="Q20" s="196"/>
      <c r="R20" s="196"/>
      <c r="S20" s="196"/>
      <c r="T20" s="196"/>
      <c r="U20" s="196"/>
      <c r="V20" s="196"/>
      <c r="W20" s="196"/>
      <c r="X20" s="196"/>
    </row>
    <row r="21" spans="14:24">
      <c r="N21" s="196"/>
      <c r="O21" s="196"/>
      <c r="P21" s="196"/>
      <c r="Q21" s="196"/>
      <c r="R21" s="196"/>
      <c r="S21" s="196"/>
      <c r="T21" s="196"/>
      <c r="U21" s="196"/>
      <c r="V21" s="196"/>
      <c r="W21" s="196"/>
      <c r="X21" s="196"/>
    </row>
    <row r="22" spans="14:24">
      <c r="N22" s="196"/>
      <c r="O22" s="196"/>
      <c r="P22" s="196"/>
      <c r="Q22" s="196"/>
      <c r="R22" s="196"/>
      <c r="S22" s="196"/>
      <c r="T22" s="196"/>
      <c r="U22" s="196"/>
      <c r="V22" s="196"/>
      <c r="W22" s="196"/>
      <c r="X22" s="196"/>
    </row>
    <row r="23" spans="14:24">
      <c r="N23" s="196"/>
      <c r="O23" s="196"/>
      <c r="P23" s="196"/>
      <c r="Q23" s="196"/>
      <c r="R23" s="196"/>
      <c r="S23" s="196"/>
      <c r="T23" s="196"/>
      <c r="U23" s="196"/>
      <c r="V23" s="196"/>
      <c r="W23" s="196"/>
      <c r="X23" s="196"/>
    </row>
    <row r="24" spans="14:24">
      <c r="N24" s="196"/>
      <c r="O24" s="196"/>
      <c r="P24" s="196"/>
      <c r="Q24" s="196"/>
      <c r="R24" s="196"/>
      <c r="S24" s="196"/>
      <c r="T24" s="196"/>
      <c r="U24" s="196"/>
      <c r="V24" s="196"/>
      <c r="W24" s="196"/>
      <c r="X24" s="196"/>
    </row>
    <row r="25" spans="14:24">
      <c r="N25" s="196"/>
      <c r="O25" s="196"/>
      <c r="P25" s="196"/>
      <c r="Q25" s="196"/>
      <c r="R25" s="196"/>
      <c r="S25" s="196"/>
      <c r="T25" s="196"/>
      <c r="U25" s="196"/>
      <c r="V25" s="196"/>
      <c r="W25" s="196"/>
      <c r="X25" s="196"/>
    </row>
    <row r="26" spans="14:24">
      <c r="N26" s="196"/>
      <c r="O26" s="196"/>
      <c r="P26" s="196"/>
      <c r="Q26" s="196"/>
      <c r="R26" s="196"/>
      <c r="S26" s="196"/>
      <c r="T26" s="196"/>
      <c r="U26" s="196"/>
      <c r="V26" s="196"/>
      <c r="W26" s="196"/>
      <c r="X26" s="196"/>
    </row>
    <row r="27" spans="14:24">
      <c r="N27" s="196"/>
      <c r="O27" s="196"/>
      <c r="P27" s="196"/>
      <c r="Q27" s="196"/>
      <c r="R27" s="196"/>
      <c r="S27" s="196"/>
      <c r="T27" s="196"/>
      <c r="U27" s="196"/>
      <c r="V27" s="196"/>
      <c r="W27" s="196"/>
      <c r="X27" s="196"/>
    </row>
    <row r="28" spans="14:24">
      <c r="N28" s="196"/>
      <c r="O28" s="196"/>
      <c r="P28" s="196"/>
      <c r="Q28" s="196"/>
      <c r="R28" s="196"/>
      <c r="S28" s="196"/>
      <c r="T28" s="196"/>
      <c r="U28" s="196"/>
      <c r="V28" s="196"/>
      <c r="W28" s="196"/>
      <c r="X28" s="196"/>
    </row>
    <row r="29" spans="14:24">
      <c r="N29" s="196"/>
      <c r="O29" s="196"/>
      <c r="P29" s="196"/>
      <c r="Q29" s="196"/>
      <c r="R29" s="196"/>
      <c r="S29" s="196"/>
      <c r="T29" s="196"/>
      <c r="U29" s="196"/>
      <c r="V29" s="196"/>
      <c r="W29" s="196"/>
      <c r="X29" s="196"/>
    </row>
    <row r="30" spans="14:24">
      <c r="N30" s="196"/>
      <c r="O30" s="196"/>
      <c r="P30" s="196"/>
      <c r="Q30" s="196"/>
      <c r="R30" s="196"/>
      <c r="S30" s="196"/>
      <c r="T30" s="196"/>
      <c r="U30" s="196"/>
      <c r="V30" s="196"/>
      <c r="W30" s="196"/>
      <c r="X30" s="196"/>
    </row>
    <row r="31" spans="14:24">
      <c r="N31" s="196"/>
      <c r="O31" s="196"/>
      <c r="P31" s="196"/>
      <c r="Q31" s="196"/>
      <c r="R31" s="196"/>
      <c r="S31" s="196"/>
      <c r="T31" s="196"/>
      <c r="U31" s="196"/>
      <c r="V31" s="196"/>
      <c r="W31" s="196"/>
      <c r="X31" s="196"/>
    </row>
    <row r="32" spans="14:24">
      <c r="N32" s="196"/>
      <c r="O32" s="196"/>
      <c r="P32" s="196"/>
      <c r="Q32" s="196"/>
      <c r="R32" s="196"/>
      <c r="S32" s="196"/>
      <c r="T32" s="196"/>
      <c r="U32" s="196"/>
      <c r="V32" s="196"/>
      <c r="W32" s="196"/>
      <c r="X32" s="196"/>
    </row>
    <row r="33" spans="14:24">
      <c r="N33" s="196"/>
      <c r="O33" s="196"/>
      <c r="P33" s="196"/>
      <c r="Q33" s="196"/>
      <c r="R33" s="196"/>
      <c r="S33" s="196"/>
      <c r="T33" s="196"/>
      <c r="U33" s="196"/>
      <c r="V33" s="196"/>
      <c r="W33" s="196"/>
      <c r="X33" s="196"/>
    </row>
    <row r="34" spans="14:24">
      <c r="N34" s="196"/>
      <c r="O34" s="196"/>
      <c r="P34" s="196"/>
      <c r="Q34" s="196"/>
      <c r="R34" s="196"/>
      <c r="S34" s="196"/>
      <c r="T34" s="196"/>
      <c r="U34" s="196"/>
      <c r="V34" s="196"/>
      <c r="W34" s="196"/>
      <c r="X34" s="196"/>
    </row>
    <row r="35" spans="14:24">
      <c r="N35" s="196"/>
      <c r="O35" s="196"/>
      <c r="P35" s="196"/>
      <c r="Q35" s="196"/>
      <c r="R35" s="196"/>
      <c r="S35" s="196"/>
      <c r="T35" s="196"/>
      <c r="U35" s="196"/>
      <c r="V35" s="196"/>
      <c r="W35" s="196"/>
      <c r="X35" s="196"/>
    </row>
    <row r="36" spans="14:24">
      <c r="N36" s="196"/>
      <c r="O36" s="196"/>
      <c r="P36" s="196"/>
      <c r="Q36" s="196"/>
      <c r="R36" s="196"/>
      <c r="S36" s="196"/>
      <c r="T36" s="196"/>
      <c r="U36" s="196"/>
      <c r="V36" s="196"/>
      <c r="W36" s="196"/>
      <c r="X36" s="196"/>
    </row>
    <row r="37" spans="14:24">
      <c r="N37" s="196"/>
      <c r="O37" s="196"/>
      <c r="P37" s="196"/>
      <c r="Q37" s="196"/>
      <c r="R37" s="196"/>
      <c r="S37" s="196"/>
      <c r="T37" s="196"/>
      <c r="U37" s="196"/>
      <c r="V37" s="196"/>
      <c r="W37" s="196"/>
      <c r="X37" s="196"/>
    </row>
    <row r="38" spans="14:24">
      <c r="N38" s="196"/>
      <c r="O38" s="196"/>
      <c r="P38" s="196"/>
      <c r="Q38" s="196"/>
      <c r="R38" s="196"/>
      <c r="S38" s="196"/>
      <c r="T38" s="196"/>
      <c r="U38" s="196"/>
      <c r="V38" s="196"/>
      <c r="W38" s="196"/>
      <c r="X38" s="196"/>
    </row>
    <row r="39" spans="14:24">
      <c r="N39" s="196"/>
      <c r="O39" s="196"/>
      <c r="P39" s="196"/>
      <c r="Q39" s="196"/>
      <c r="R39" s="196"/>
      <c r="S39" s="196"/>
      <c r="T39" s="196"/>
      <c r="U39" s="196"/>
      <c r="V39" s="196"/>
      <c r="W39" s="196"/>
      <c r="X39" s="196"/>
    </row>
    <row r="40" spans="14:24">
      <c r="N40" s="196"/>
      <c r="O40" s="196"/>
      <c r="P40" s="196"/>
      <c r="Q40" s="196"/>
      <c r="R40" s="196"/>
      <c r="S40" s="196"/>
      <c r="T40" s="196"/>
      <c r="U40" s="196"/>
      <c r="V40" s="196"/>
      <c r="W40" s="196"/>
      <c r="X40" s="196"/>
    </row>
    <row r="41" spans="14:24">
      <c r="N41" s="196"/>
      <c r="O41" s="196"/>
      <c r="P41" s="196"/>
      <c r="Q41" s="196"/>
      <c r="R41" s="196"/>
      <c r="S41" s="196"/>
      <c r="T41" s="196"/>
      <c r="U41" s="196"/>
      <c r="V41" s="196"/>
      <c r="W41" s="196"/>
      <c r="X41" s="196"/>
    </row>
    <row r="42" spans="14:24">
      <c r="N42" s="196"/>
      <c r="O42" s="196"/>
      <c r="P42" s="196"/>
      <c r="Q42" s="196"/>
      <c r="R42" s="196"/>
      <c r="S42" s="196"/>
      <c r="T42" s="196"/>
      <c r="U42" s="196"/>
      <c r="V42" s="196"/>
      <c r="W42" s="196"/>
      <c r="X42" s="196"/>
    </row>
    <row r="43" spans="14:24">
      <c r="N43" s="196"/>
      <c r="O43" s="196"/>
      <c r="P43" s="196"/>
      <c r="Q43" s="196"/>
      <c r="R43" s="196"/>
      <c r="S43" s="196"/>
      <c r="T43" s="196"/>
      <c r="U43" s="196"/>
      <c r="V43" s="196"/>
      <c r="W43" s="196"/>
      <c r="X43" s="196"/>
    </row>
    <row r="44" spans="14:24">
      <c r="N44" s="196"/>
      <c r="O44" s="196"/>
      <c r="P44" s="196"/>
      <c r="Q44" s="196"/>
      <c r="R44" s="196"/>
      <c r="S44" s="196"/>
      <c r="T44" s="196"/>
      <c r="U44" s="196"/>
      <c r="V44" s="196"/>
      <c r="W44" s="196"/>
      <c r="X44" s="196"/>
    </row>
    <row r="45" spans="14:24">
      <c r="N45" s="196"/>
      <c r="O45" s="196"/>
      <c r="P45" s="196"/>
      <c r="Q45" s="196"/>
      <c r="R45" s="196"/>
      <c r="S45" s="196"/>
      <c r="T45" s="196"/>
      <c r="U45" s="196"/>
      <c r="V45" s="196"/>
      <c r="W45" s="196"/>
      <c r="X45" s="196"/>
    </row>
    <row r="46" spans="14:24">
      <c r="N46" s="196"/>
      <c r="O46" s="196"/>
      <c r="P46" s="196"/>
      <c r="Q46" s="196"/>
      <c r="R46" s="196"/>
      <c r="S46" s="196"/>
      <c r="T46" s="196"/>
      <c r="U46" s="196"/>
      <c r="V46" s="196"/>
      <c r="W46" s="196"/>
      <c r="X46" s="196"/>
    </row>
    <row r="47" spans="14:24">
      <c r="N47" s="196"/>
      <c r="O47" s="196"/>
      <c r="P47" s="196"/>
      <c r="Q47" s="196"/>
      <c r="R47" s="196"/>
      <c r="S47" s="196"/>
      <c r="T47" s="196"/>
      <c r="U47" s="196"/>
      <c r="V47" s="196"/>
      <c r="W47" s="196"/>
      <c r="X47" s="196"/>
    </row>
    <row r="48" spans="14:24">
      <c r="N48" s="196"/>
      <c r="O48" s="196"/>
      <c r="P48" s="196"/>
      <c r="Q48" s="196"/>
      <c r="R48" s="196"/>
      <c r="S48" s="196"/>
      <c r="T48" s="196"/>
      <c r="U48" s="196"/>
      <c r="V48" s="196"/>
      <c r="W48" s="196"/>
      <c r="X48" s="196"/>
    </row>
    <row r="49" spans="14:24">
      <c r="N49" s="196"/>
      <c r="O49" s="196"/>
      <c r="P49" s="196"/>
      <c r="Q49" s="196"/>
      <c r="R49" s="196"/>
      <c r="S49" s="196"/>
      <c r="T49" s="196"/>
      <c r="U49" s="196"/>
      <c r="V49" s="196"/>
      <c r="W49" s="196"/>
      <c r="X49" s="196"/>
    </row>
    <row r="50" spans="14:24">
      <c r="N50" s="196"/>
      <c r="O50" s="196"/>
      <c r="P50" s="196"/>
      <c r="Q50" s="196"/>
      <c r="R50" s="196"/>
      <c r="S50" s="196"/>
      <c r="T50" s="196"/>
      <c r="U50" s="196"/>
      <c r="V50" s="196"/>
      <c r="W50" s="196"/>
      <c r="X50" s="196"/>
    </row>
    <row r="51" spans="14:24">
      <c r="N51" s="196"/>
      <c r="O51" s="196"/>
      <c r="P51" s="196"/>
      <c r="Q51" s="196"/>
      <c r="R51" s="196"/>
      <c r="S51" s="196"/>
      <c r="T51" s="196"/>
      <c r="U51" s="196"/>
      <c r="V51" s="196"/>
      <c r="W51" s="196"/>
      <c r="X51" s="196"/>
    </row>
    <row r="52" spans="14:24">
      <c r="N52" s="196"/>
      <c r="O52" s="196"/>
      <c r="P52" s="196"/>
      <c r="Q52" s="196"/>
      <c r="R52" s="196"/>
      <c r="S52" s="196"/>
      <c r="T52" s="196"/>
      <c r="U52" s="196"/>
      <c r="V52" s="196"/>
      <c r="W52" s="196"/>
      <c r="X52" s="196"/>
    </row>
    <row r="53" spans="14:24">
      <c r="N53" s="196"/>
      <c r="O53" s="196"/>
      <c r="P53" s="196"/>
      <c r="Q53" s="196"/>
      <c r="R53" s="196"/>
      <c r="S53" s="196"/>
      <c r="T53" s="196"/>
      <c r="U53" s="196"/>
      <c r="V53" s="196"/>
      <c r="W53" s="196"/>
      <c r="X53" s="196"/>
    </row>
    <row r="54" spans="14:24">
      <c r="N54" s="196"/>
      <c r="O54" s="196"/>
      <c r="P54" s="196"/>
      <c r="Q54" s="196"/>
      <c r="R54" s="196"/>
      <c r="S54" s="196"/>
      <c r="T54" s="196"/>
      <c r="U54" s="196"/>
      <c r="V54" s="196"/>
      <c r="W54" s="196"/>
      <c r="X54" s="196"/>
    </row>
    <row r="55" spans="14:24">
      <c r="N55" s="128"/>
    </row>
  </sheetData>
  <mergeCells count="1">
    <mergeCell ref="N13:X5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03194-CE9E-4E32-86C8-F7981A918DAB}">
  <dimension ref="B1:G22"/>
  <sheetViews>
    <sheetView showGridLines="0" zoomScale="85" zoomScaleNormal="85" workbookViewId="0">
      <pane xSplit="3" ySplit="3" topLeftCell="D4" activePane="bottomRight" state="frozen"/>
      <selection pane="topRight"/>
      <selection pane="bottomLeft"/>
      <selection pane="bottomRight" activeCell="D9" sqref="D9"/>
    </sheetView>
  </sheetViews>
  <sheetFormatPr baseColWidth="10" defaultColWidth="11.47265625" defaultRowHeight="12.9"/>
  <cols>
    <col min="1" max="1" width="3.47265625" style="139" customWidth="1"/>
    <col min="2" max="2" width="20.89453125" style="136" customWidth="1"/>
    <col min="3" max="3" width="22.47265625" style="137" customWidth="1"/>
    <col min="4" max="4" width="54.62890625" style="138" bestFit="1" customWidth="1"/>
    <col min="5" max="7" width="75.62890625" style="138" customWidth="1"/>
    <col min="8" max="16384" width="11.47265625" style="139"/>
  </cols>
  <sheetData>
    <row r="1" spans="2:7" ht="13.2" thickBot="1"/>
    <row r="2" spans="2:7" ht="15" customHeight="1">
      <c r="B2" s="201" t="s">
        <v>192</v>
      </c>
      <c r="C2" s="202"/>
      <c r="D2" s="179" t="s">
        <v>193</v>
      </c>
      <c r="E2" s="179" t="s">
        <v>194</v>
      </c>
      <c r="F2" s="180" t="s">
        <v>195</v>
      </c>
      <c r="G2" s="181" t="s">
        <v>237</v>
      </c>
    </row>
    <row r="3" spans="2:7" ht="15.75" customHeight="1" thickBot="1">
      <c r="B3" s="203"/>
      <c r="C3" s="204"/>
      <c r="D3" s="182" t="s">
        <v>196</v>
      </c>
      <c r="E3" s="182" t="s">
        <v>196</v>
      </c>
      <c r="F3" s="183" t="s">
        <v>196</v>
      </c>
      <c r="G3" s="184" t="s">
        <v>197</v>
      </c>
    </row>
    <row r="4" spans="2:7" s="145" customFormat="1" ht="15.75" customHeight="1" thickBot="1">
      <c r="B4" s="140" t="s">
        <v>198</v>
      </c>
      <c r="C4" s="141" t="s">
        <v>199</v>
      </c>
      <c r="D4" s="142" t="s">
        <v>200</v>
      </c>
      <c r="E4" s="142" t="s">
        <v>200</v>
      </c>
      <c r="F4" s="143" t="s">
        <v>201</v>
      </c>
      <c r="G4" s="144" t="s">
        <v>202</v>
      </c>
    </row>
    <row r="5" spans="2:7" s="145" customFormat="1" ht="25.8">
      <c r="B5" s="205" t="s">
        <v>203</v>
      </c>
      <c r="C5" s="146" t="s">
        <v>204</v>
      </c>
      <c r="D5" s="147" t="s">
        <v>205</v>
      </c>
      <c r="E5" s="147" t="s">
        <v>206</v>
      </c>
      <c r="F5" s="147" t="s">
        <v>206</v>
      </c>
      <c r="G5" s="148" t="s">
        <v>206</v>
      </c>
    </row>
    <row r="6" spans="2:7" s="145" customFormat="1" ht="51.9" thickBot="1">
      <c r="B6" s="205"/>
      <c r="C6" s="149" t="s">
        <v>199</v>
      </c>
      <c r="D6" s="150" t="s">
        <v>299</v>
      </c>
      <c r="E6" s="150" t="s">
        <v>296</v>
      </c>
      <c r="F6" s="151" t="s">
        <v>297</v>
      </c>
      <c r="G6" s="152" t="s">
        <v>298</v>
      </c>
    </row>
    <row r="7" spans="2:7" ht="211" customHeight="1">
      <c r="B7" s="197" t="s">
        <v>207</v>
      </c>
      <c r="C7" s="153" t="s">
        <v>204</v>
      </c>
      <c r="D7" s="154" t="s">
        <v>208</v>
      </c>
      <c r="E7" s="154" t="s">
        <v>209</v>
      </c>
      <c r="F7" s="155" t="s">
        <v>210</v>
      </c>
      <c r="G7" s="156" t="s">
        <v>211</v>
      </c>
    </row>
    <row r="8" spans="2:7" ht="39" thickBot="1">
      <c r="B8" s="198"/>
      <c r="C8" s="157" t="s">
        <v>199</v>
      </c>
      <c r="D8" s="158"/>
      <c r="E8" s="159" t="s">
        <v>212</v>
      </c>
      <c r="F8" s="160" t="s">
        <v>213</v>
      </c>
      <c r="G8" s="161" t="s">
        <v>214</v>
      </c>
    </row>
    <row r="9" spans="2:7" ht="129">
      <c r="B9" s="206" t="s">
        <v>215</v>
      </c>
      <c r="C9" s="146" t="s">
        <v>204</v>
      </c>
      <c r="D9" s="147" t="s">
        <v>208</v>
      </c>
      <c r="E9" s="162" t="s">
        <v>216</v>
      </c>
      <c r="F9" s="163" t="s">
        <v>211</v>
      </c>
      <c r="G9" s="164" t="s">
        <v>211</v>
      </c>
    </row>
    <row r="10" spans="2:7" ht="129.30000000000001" thickBot="1">
      <c r="B10" s="198"/>
      <c r="C10" s="157" t="s">
        <v>199</v>
      </c>
      <c r="D10" s="165"/>
      <c r="E10" s="165"/>
      <c r="F10" s="185" t="s">
        <v>217</v>
      </c>
      <c r="G10" s="161" t="s">
        <v>218</v>
      </c>
    </row>
    <row r="11" spans="2:7" ht="51.6">
      <c r="B11" s="197" t="s">
        <v>219</v>
      </c>
      <c r="C11" s="153" t="s">
        <v>204</v>
      </c>
      <c r="D11" s="147" t="s">
        <v>208</v>
      </c>
      <c r="E11" s="166" t="s">
        <v>220</v>
      </c>
      <c r="F11" s="167" t="s">
        <v>211</v>
      </c>
      <c r="G11" s="156" t="s">
        <v>211</v>
      </c>
    </row>
    <row r="12" spans="2:7" ht="26.1" thickBot="1">
      <c r="B12" s="198"/>
      <c r="C12" s="157" t="s">
        <v>199</v>
      </c>
      <c r="D12" s="165"/>
      <c r="E12" s="165"/>
      <c r="F12" s="160" t="s">
        <v>221</v>
      </c>
      <c r="G12" s="168" t="s">
        <v>222</v>
      </c>
    </row>
    <row r="13" spans="2:7" ht="51.75" customHeight="1">
      <c r="B13" s="199" t="s">
        <v>223</v>
      </c>
      <c r="C13" s="153" t="s">
        <v>204</v>
      </c>
      <c r="D13" s="147" t="s">
        <v>208</v>
      </c>
      <c r="E13" s="169" t="s">
        <v>224</v>
      </c>
      <c r="F13" s="167" t="s">
        <v>211</v>
      </c>
      <c r="G13" s="156" t="s">
        <v>211</v>
      </c>
    </row>
    <row r="14" spans="2:7" ht="15" customHeight="1" thickBot="1">
      <c r="B14" s="200"/>
      <c r="C14" s="157" t="s">
        <v>199</v>
      </c>
      <c r="D14" s="170"/>
      <c r="E14" s="170" t="s">
        <v>225</v>
      </c>
      <c r="F14" s="160" t="s">
        <v>226</v>
      </c>
      <c r="G14" s="161"/>
    </row>
    <row r="15" spans="2:7" ht="112.5" customHeight="1">
      <c r="B15" s="197" t="s">
        <v>227</v>
      </c>
      <c r="C15" s="153" t="s">
        <v>204</v>
      </c>
      <c r="D15" s="147" t="s">
        <v>208</v>
      </c>
      <c r="E15" s="186" t="s">
        <v>228</v>
      </c>
      <c r="F15" s="167" t="s">
        <v>211</v>
      </c>
      <c r="G15" s="156" t="s">
        <v>211</v>
      </c>
    </row>
    <row r="16" spans="2:7" ht="15" customHeight="1" thickBot="1">
      <c r="B16" s="198"/>
      <c r="C16" s="171" t="s">
        <v>199</v>
      </c>
      <c r="D16" s="172"/>
      <c r="E16" s="172"/>
      <c r="F16" s="173"/>
      <c r="G16" s="174"/>
    </row>
    <row r="17" spans="2:7" ht="64.5">
      <c r="B17" s="197" t="s">
        <v>229</v>
      </c>
      <c r="C17" s="153" t="s">
        <v>204</v>
      </c>
      <c r="D17" s="147" t="s">
        <v>208</v>
      </c>
      <c r="E17" s="166" t="s">
        <v>230</v>
      </c>
      <c r="F17" s="167" t="s">
        <v>211</v>
      </c>
      <c r="G17" s="156" t="s">
        <v>211</v>
      </c>
    </row>
    <row r="18" spans="2:7" ht="26.1" thickBot="1">
      <c r="B18" s="198"/>
      <c r="C18" s="157" t="s">
        <v>199</v>
      </c>
      <c r="D18" s="170"/>
      <c r="E18" s="170"/>
      <c r="F18" s="160" t="s">
        <v>231</v>
      </c>
      <c r="G18" s="175"/>
    </row>
    <row r="19" spans="2:7" ht="38.700000000000003">
      <c r="B19" s="197" t="s">
        <v>232</v>
      </c>
      <c r="C19" s="153" t="s">
        <v>204</v>
      </c>
      <c r="D19" s="147" t="s">
        <v>208</v>
      </c>
      <c r="E19" s="166" t="s">
        <v>233</v>
      </c>
      <c r="F19" s="167" t="s">
        <v>211</v>
      </c>
      <c r="G19" s="176" t="s">
        <v>211</v>
      </c>
    </row>
    <row r="20" spans="2:7" ht="26.1" thickBot="1">
      <c r="B20" s="198"/>
      <c r="C20" s="157" t="s">
        <v>199</v>
      </c>
      <c r="D20" s="170"/>
      <c r="E20" s="170"/>
      <c r="F20" s="160" t="s">
        <v>234</v>
      </c>
      <c r="G20" s="175"/>
    </row>
    <row r="21" spans="2:7" ht="51.6">
      <c r="B21" s="199" t="s">
        <v>235</v>
      </c>
      <c r="C21" s="153" t="s">
        <v>204</v>
      </c>
      <c r="D21" s="147" t="s">
        <v>208</v>
      </c>
      <c r="E21" s="177" t="s">
        <v>238</v>
      </c>
      <c r="F21" s="167" t="s">
        <v>211</v>
      </c>
      <c r="G21" s="156" t="s">
        <v>211</v>
      </c>
    </row>
    <row r="22" spans="2:7" ht="13.2" thickBot="1">
      <c r="B22" s="200"/>
      <c r="C22" s="157" t="s">
        <v>199</v>
      </c>
      <c r="D22" s="170"/>
      <c r="E22" s="170"/>
      <c r="F22" s="160"/>
      <c r="G22" s="161"/>
    </row>
  </sheetData>
  <mergeCells count="10">
    <mergeCell ref="B15:B16"/>
    <mergeCell ref="B17:B18"/>
    <mergeCell ref="B19:B20"/>
    <mergeCell ref="B21:B22"/>
    <mergeCell ref="B2:C3"/>
    <mergeCell ref="B5:B6"/>
    <mergeCell ref="B7:B8"/>
    <mergeCell ref="B9:B10"/>
    <mergeCell ref="B11:B12"/>
    <mergeCell ref="B13:B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DA7A3-626F-4751-A855-5369C8BA58CC}">
  <dimension ref="B1:C85"/>
  <sheetViews>
    <sheetView showGridLines="0" workbookViewId="0">
      <selection activeCell="B70" sqref="B70"/>
    </sheetView>
  </sheetViews>
  <sheetFormatPr baseColWidth="10" defaultColWidth="9" defaultRowHeight="14.4"/>
  <cols>
    <col min="1" max="1" width="4.734375" customWidth="1"/>
    <col min="2" max="2" width="82.47265625" style="187" customWidth="1"/>
    <col min="3" max="3" width="53.62890625" customWidth="1"/>
    <col min="4" max="4" width="16.1015625" customWidth="1"/>
    <col min="5" max="5" width="12.47265625" customWidth="1"/>
    <col min="6" max="6" width="13.62890625" customWidth="1"/>
    <col min="7" max="7" width="16.26171875" customWidth="1"/>
    <col min="9" max="9" width="21.62890625" customWidth="1"/>
  </cols>
  <sheetData>
    <row r="1" spans="2:3">
      <c r="B1" s="207" t="s">
        <v>305</v>
      </c>
      <c r="C1" s="208"/>
    </row>
    <row r="2" spans="2:3">
      <c r="B2" s="189" t="s">
        <v>303</v>
      </c>
      <c r="C2" s="190" t="s">
        <v>304</v>
      </c>
    </row>
    <row r="3" spans="2:3">
      <c r="B3" s="191" t="s">
        <v>244</v>
      </c>
      <c r="C3" s="192"/>
    </row>
    <row r="4" spans="2:3">
      <c r="B4" s="191" t="s">
        <v>245</v>
      </c>
      <c r="C4" s="192"/>
    </row>
    <row r="5" spans="2:3">
      <c r="B5" s="191" t="s">
        <v>300</v>
      </c>
      <c r="C5" s="192"/>
    </row>
    <row r="6" spans="2:3">
      <c r="B6" s="191" t="s">
        <v>301</v>
      </c>
      <c r="C6" s="192"/>
    </row>
    <row r="7" spans="2:3">
      <c r="B7" s="191" t="s">
        <v>246</v>
      </c>
      <c r="C7" s="192"/>
    </row>
    <row r="8" spans="2:3">
      <c r="B8" s="191" t="s">
        <v>247</v>
      </c>
      <c r="C8" s="192"/>
    </row>
    <row r="9" spans="2:3">
      <c r="B9" s="191" t="s">
        <v>264</v>
      </c>
      <c r="C9" s="192"/>
    </row>
    <row r="10" spans="2:3">
      <c r="B10" s="191" t="s">
        <v>247</v>
      </c>
      <c r="C10" s="192"/>
    </row>
    <row r="11" spans="2:3">
      <c r="B11" s="191" t="s">
        <v>248</v>
      </c>
      <c r="C11" s="192"/>
    </row>
    <row r="12" spans="2:3">
      <c r="B12" s="191" t="s">
        <v>247</v>
      </c>
      <c r="C12" s="192"/>
    </row>
    <row r="13" spans="2:3">
      <c r="B13" s="191" t="s">
        <v>249</v>
      </c>
      <c r="C13" s="192"/>
    </row>
    <row r="14" spans="2:3">
      <c r="B14" s="191" t="s">
        <v>247</v>
      </c>
      <c r="C14" s="192"/>
    </row>
    <row r="15" spans="2:3">
      <c r="B15" s="191" t="s">
        <v>250</v>
      </c>
      <c r="C15" s="192"/>
    </row>
    <row r="16" spans="2:3">
      <c r="B16" s="191" t="s">
        <v>247</v>
      </c>
      <c r="C16" s="192"/>
    </row>
    <row r="17" spans="2:3" ht="29.1" thickBot="1">
      <c r="B17" s="193" t="s">
        <v>251</v>
      </c>
      <c r="C17" s="194"/>
    </row>
    <row r="18" spans="2:3" ht="14.7" thickBot="1"/>
    <row r="19" spans="2:3">
      <c r="B19" s="209" t="s">
        <v>306</v>
      </c>
      <c r="C19" s="210"/>
    </row>
    <row r="20" spans="2:3">
      <c r="B20" s="189" t="s">
        <v>303</v>
      </c>
      <c r="C20" s="190" t="s">
        <v>304</v>
      </c>
    </row>
    <row r="21" spans="2:3">
      <c r="B21" s="191" t="s">
        <v>252</v>
      </c>
      <c r="C21" s="192"/>
    </row>
    <row r="22" spans="2:3">
      <c r="B22" s="191" t="s">
        <v>253</v>
      </c>
      <c r="C22" s="192"/>
    </row>
    <row r="23" spans="2:3">
      <c r="B23" s="191" t="s">
        <v>254</v>
      </c>
      <c r="C23" s="192"/>
    </row>
    <row r="24" spans="2:3">
      <c r="B24" s="191" t="s">
        <v>255</v>
      </c>
      <c r="C24" s="192"/>
    </row>
    <row r="25" spans="2:3">
      <c r="B25" s="191" t="s">
        <v>256</v>
      </c>
      <c r="C25" s="192"/>
    </row>
    <row r="26" spans="2:3">
      <c r="B26" s="191" t="s">
        <v>257</v>
      </c>
      <c r="C26" s="192"/>
    </row>
    <row r="27" spans="2:3">
      <c r="B27" s="191" t="s">
        <v>268</v>
      </c>
      <c r="C27" s="192"/>
    </row>
    <row r="28" spans="2:3">
      <c r="B28" s="191" t="s">
        <v>267</v>
      </c>
      <c r="C28" s="192"/>
    </row>
    <row r="29" spans="2:3" ht="28.8">
      <c r="B29" s="191" t="s">
        <v>266</v>
      </c>
      <c r="C29" s="192"/>
    </row>
    <row r="30" spans="2:3">
      <c r="B30" s="191" t="s">
        <v>246</v>
      </c>
      <c r="C30" s="192"/>
    </row>
    <row r="31" spans="2:3">
      <c r="B31" s="191" t="s">
        <v>265</v>
      </c>
      <c r="C31" s="192"/>
    </row>
    <row r="32" spans="2:3">
      <c r="B32" s="191" t="s">
        <v>264</v>
      </c>
      <c r="C32" s="192"/>
    </row>
    <row r="33" spans="2:3">
      <c r="B33" s="191" t="s">
        <v>263</v>
      </c>
      <c r="C33" s="192"/>
    </row>
    <row r="34" spans="2:3">
      <c r="B34" s="191" t="s">
        <v>248</v>
      </c>
      <c r="C34" s="192"/>
    </row>
    <row r="35" spans="2:3">
      <c r="B35" s="191" t="s">
        <v>262</v>
      </c>
      <c r="C35" s="192"/>
    </row>
    <row r="36" spans="2:3">
      <c r="B36" s="191" t="s">
        <v>261</v>
      </c>
      <c r="C36" s="192"/>
    </row>
    <row r="37" spans="2:3">
      <c r="B37" s="191" t="s">
        <v>260</v>
      </c>
      <c r="C37" s="192"/>
    </row>
    <row r="38" spans="2:3">
      <c r="B38" s="191" t="s">
        <v>250</v>
      </c>
      <c r="C38" s="192"/>
    </row>
    <row r="39" spans="2:3">
      <c r="B39" s="191" t="s">
        <v>259</v>
      </c>
      <c r="C39" s="192"/>
    </row>
    <row r="40" spans="2:3" ht="29.1" thickBot="1">
      <c r="B40" s="193" t="s">
        <v>258</v>
      </c>
      <c r="C40" s="194"/>
    </row>
    <row r="41" spans="2:3" ht="14.7" thickBot="1"/>
    <row r="42" spans="2:3">
      <c r="B42" s="209" t="s">
        <v>307</v>
      </c>
      <c r="C42" s="210"/>
    </row>
    <row r="43" spans="2:3">
      <c r="B43" s="189" t="s">
        <v>303</v>
      </c>
      <c r="C43" s="190" t="s">
        <v>304</v>
      </c>
    </row>
    <row r="44" spans="2:3">
      <c r="B44" s="191" t="s">
        <v>269</v>
      </c>
      <c r="C44" s="192"/>
    </row>
    <row r="45" spans="2:3">
      <c r="B45" s="191" t="s">
        <v>244</v>
      </c>
      <c r="C45" s="192"/>
    </row>
    <row r="46" spans="2:3">
      <c r="B46" s="191" t="s">
        <v>254</v>
      </c>
      <c r="C46" s="192"/>
    </row>
    <row r="47" spans="2:3">
      <c r="B47" s="191" t="s">
        <v>270</v>
      </c>
      <c r="C47" s="192"/>
    </row>
    <row r="48" spans="2:3">
      <c r="B48" s="191" t="s">
        <v>226</v>
      </c>
      <c r="C48" s="192"/>
    </row>
    <row r="49" spans="2:3">
      <c r="B49" s="191" t="s">
        <v>271</v>
      </c>
      <c r="C49" s="192"/>
    </row>
    <row r="50" spans="2:3">
      <c r="B50" s="191" t="s">
        <v>257</v>
      </c>
      <c r="C50" s="192"/>
    </row>
    <row r="51" spans="2:3">
      <c r="B51" s="191" t="s">
        <v>268</v>
      </c>
      <c r="C51" s="192"/>
    </row>
    <row r="52" spans="2:3" ht="43.2">
      <c r="B52" s="191" t="s">
        <v>213</v>
      </c>
      <c r="C52" s="192"/>
    </row>
    <row r="53" spans="2:3">
      <c r="B53" s="191" t="s">
        <v>246</v>
      </c>
      <c r="C53" s="192"/>
    </row>
    <row r="54" spans="2:3" ht="28.8">
      <c r="B54" s="191" t="s">
        <v>272</v>
      </c>
      <c r="C54" s="192"/>
    </row>
    <row r="55" spans="2:3">
      <c r="B55" s="191" t="s">
        <v>264</v>
      </c>
      <c r="C55" s="192"/>
    </row>
    <row r="56" spans="2:3" ht="28.8">
      <c r="B56" s="191" t="s">
        <v>273</v>
      </c>
      <c r="C56" s="192"/>
    </row>
    <row r="57" spans="2:3">
      <c r="B57" s="191" t="s">
        <v>221</v>
      </c>
      <c r="C57" s="192"/>
    </row>
    <row r="58" spans="2:3" ht="28.8">
      <c r="B58" s="191" t="s">
        <v>274</v>
      </c>
      <c r="C58" s="192"/>
    </row>
    <row r="59" spans="2:3" ht="28.8">
      <c r="B59" s="191" t="s">
        <v>275</v>
      </c>
      <c r="C59" s="192"/>
    </row>
    <row r="60" spans="2:3">
      <c r="B60" s="191" t="s">
        <v>276</v>
      </c>
      <c r="C60" s="192"/>
    </row>
    <row r="61" spans="2:3" ht="28.8">
      <c r="B61" s="191" t="s">
        <v>231</v>
      </c>
      <c r="C61" s="192"/>
    </row>
    <row r="62" spans="2:3">
      <c r="B62" s="191" t="s">
        <v>277</v>
      </c>
      <c r="C62" s="192"/>
    </row>
    <row r="63" spans="2:3">
      <c r="B63" s="191" t="s">
        <v>280</v>
      </c>
      <c r="C63" s="192"/>
    </row>
    <row r="64" spans="2:3">
      <c r="B64" s="191" t="s">
        <v>250</v>
      </c>
      <c r="C64" s="192"/>
    </row>
    <row r="65" spans="2:3" ht="28.8">
      <c r="B65" s="191" t="s">
        <v>278</v>
      </c>
      <c r="C65" s="192"/>
    </row>
    <row r="66" spans="2:3" ht="28.8">
      <c r="B66" s="191" t="s">
        <v>234</v>
      </c>
      <c r="C66" s="192"/>
    </row>
    <row r="67" spans="2:3" ht="43.5" thickBot="1">
      <c r="B67" s="193" t="s">
        <v>279</v>
      </c>
      <c r="C67" s="194"/>
    </row>
    <row r="68" spans="2:3" ht="14.7" thickBot="1"/>
    <row r="69" spans="2:3">
      <c r="B69" s="209" t="s">
        <v>308</v>
      </c>
      <c r="C69" s="210"/>
    </row>
    <row r="70" spans="2:3">
      <c r="B70" s="189" t="s">
        <v>303</v>
      </c>
      <c r="C70" s="190" t="s">
        <v>304</v>
      </c>
    </row>
    <row r="71" spans="2:3">
      <c r="B71" s="191" t="s">
        <v>269</v>
      </c>
      <c r="C71" s="192"/>
    </row>
    <row r="72" spans="2:3">
      <c r="B72" s="191" t="s">
        <v>281</v>
      </c>
      <c r="C72" s="192"/>
    </row>
    <row r="73" spans="2:3">
      <c r="B73" s="191" t="s">
        <v>254</v>
      </c>
      <c r="C73" s="192"/>
    </row>
    <row r="74" spans="2:3">
      <c r="B74" s="191" t="s">
        <v>282</v>
      </c>
      <c r="C74" s="192"/>
    </row>
    <row r="75" spans="2:3">
      <c r="B75" s="191" t="s">
        <v>226</v>
      </c>
      <c r="C75" s="192"/>
    </row>
    <row r="76" spans="2:3">
      <c r="B76" s="191" t="s">
        <v>283</v>
      </c>
      <c r="C76" s="192"/>
    </row>
    <row r="77" spans="2:3">
      <c r="B77" s="191" t="s">
        <v>284</v>
      </c>
      <c r="C77" s="192"/>
    </row>
    <row r="78" spans="2:3">
      <c r="B78" s="191" t="s">
        <v>285</v>
      </c>
      <c r="C78" s="192"/>
    </row>
    <row r="79" spans="2:3" ht="28.8">
      <c r="B79" s="191" t="s">
        <v>286</v>
      </c>
      <c r="C79" s="192"/>
    </row>
    <row r="80" spans="2:3" ht="28.8">
      <c r="B80" s="191" t="s">
        <v>287</v>
      </c>
      <c r="C80" s="192"/>
    </row>
    <row r="81" spans="2:3">
      <c r="B81" s="191" t="s">
        <v>288</v>
      </c>
      <c r="C81" s="192"/>
    </row>
    <row r="82" spans="2:3" ht="28.8">
      <c r="B82" s="191" t="s">
        <v>289</v>
      </c>
      <c r="C82" s="192"/>
    </row>
    <row r="83" spans="2:3">
      <c r="B83" s="191" t="s">
        <v>290</v>
      </c>
      <c r="C83" s="192"/>
    </row>
    <row r="84" spans="2:3" ht="28.8">
      <c r="B84" s="191" t="s">
        <v>291</v>
      </c>
      <c r="C84" s="192"/>
    </row>
    <row r="85" spans="2:3" ht="29.1" thickBot="1">
      <c r="B85" s="193" t="s">
        <v>292</v>
      </c>
      <c r="C85" s="194"/>
    </row>
  </sheetData>
  <mergeCells count="4">
    <mergeCell ref="B1:C1"/>
    <mergeCell ref="B19:C19"/>
    <mergeCell ref="B42:C42"/>
    <mergeCell ref="B69:C6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86A50-25A6-418D-9B66-D71EAB05BAF3}">
  <sheetPr>
    <tabColor rgb="FFFEEED6"/>
  </sheetPr>
  <dimension ref="B1:F32"/>
  <sheetViews>
    <sheetView zoomScale="85" zoomScaleNormal="85" workbookViewId="0">
      <selection activeCell="G40" sqref="G40"/>
    </sheetView>
  </sheetViews>
  <sheetFormatPr baseColWidth="10" defaultColWidth="11.26171875" defaultRowHeight="14.4"/>
  <cols>
    <col min="1" max="1" width="11.26171875" style="1"/>
    <col min="2" max="2" width="21.89453125" style="1" customWidth="1"/>
    <col min="3" max="3" width="15.89453125" style="1" customWidth="1"/>
    <col min="4" max="4" width="11.26171875" style="1"/>
    <col min="5" max="5" width="17" style="1" customWidth="1"/>
    <col min="6" max="16384" width="11.26171875" style="1"/>
  </cols>
  <sheetData>
    <row r="1" spans="2:6">
      <c r="E1" s="58"/>
    </row>
    <row r="2" spans="2:6">
      <c r="B2" s="3" t="s">
        <v>0</v>
      </c>
      <c r="E2" s="58"/>
    </row>
    <row r="4" spans="2:6">
      <c r="B4" s="1" t="s">
        <v>1</v>
      </c>
      <c r="C4" s="119" t="s">
        <v>2</v>
      </c>
      <c r="E4" s="1" t="s">
        <v>3</v>
      </c>
      <c r="F4" s="119"/>
    </row>
    <row r="5" spans="2:6">
      <c r="B5" s="1" t="s">
        <v>4</v>
      </c>
      <c r="C5" s="119"/>
      <c r="E5" s="1" t="s">
        <v>5</v>
      </c>
      <c r="F5" s="119"/>
    </row>
    <row r="6" spans="2:6">
      <c r="B6" s="1" t="s">
        <v>6</v>
      </c>
      <c r="C6" s="119"/>
      <c r="E6" s="1" t="s">
        <v>243</v>
      </c>
      <c r="F6" s="119"/>
    </row>
    <row r="7" spans="2:6">
      <c r="B7" s="1" t="s">
        <v>7</v>
      </c>
      <c r="C7" s="119"/>
      <c r="D7" s="58"/>
      <c r="E7" s="1" t="s">
        <v>293</v>
      </c>
      <c r="F7" s="119"/>
    </row>
    <row r="8" spans="2:6">
      <c r="B8" s="1" t="s">
        <v>8</v>
      </c>
      <c r="C8" s="119" t="s">
        <v>9</v>
      </c>
      <c r="F8" s="119"/>
    </row>
    <row r="9" spans="2:6">
      <c r="B9" s="1" t="s">
        <v>10</v>
      </c>
      <c r="C9" s="119">
        <v>1</v>
      </c>
      <c r="D9" s="116"/>
      <c r="F9" s="119"/>
    </row>
    <row r="11" spans="2:6">
      <c r="B11" s="3" t="s">
        <v>11</v>
      </c>
    </row>
    <row r="12" spans="2:6" s="36" customFormat="1" ht="33" customHeight="1">
      <c r="C12" s="68" t="s">
        <v>12</v>
      </c>
      <c r="D12" s="68" t="s">
        <v>13</v>
      </c>
      <c r="E12" s="68" t="s">
        <v>14</v>
      </c>
    </row>
    <row r="13" spans="2:6">
      <c r="B13" s="51" t="s">
        <v>15</v>
      </c>
      <c r="C13" s="52"/>
      <c r="D13" s="52"/>
      <c r="E13" s="69">
        <f>IFERROR(VLOOKUP(B13,BDD!$B$16:$C$29,2,FALSE),"")*D13</f>
        <v>0</v>
      </c>
    </row>
    <row r="14" spans="2:6">
      <c r="B14" s="51" t="s">
        <v>16</v>
      </c>
      <c r="C14" s="52"/>
      <c r="D14" s="52"/>
      <c r="E14" s="69">
        <f>IFERROR(VLOOKUP(B14,BDD!$B$16:$C$29,2,FALSE),"")*D14</f>
        <v>0</v>
      </c>
    </row>
    <row r="15" spans="2:6">
      <c r="B15" s="51" t="s">
        <v>17</v>
      </c>
      <c r="C15" s="52"/>
      <c r="D15" s="52"/>
      <c r="E15" s="69">
        <f>IFERROR(VLOOKUP(B15,BDD!$B$16:$C$29,2,FALSE),"")*D15</f>
        <v>0</v>
      </c>
    </row>
    <row r="16" spans="2:6">
      <c r="B16" s="51" t="s">
        <v>18</v>
      </c>
      <c r="C16" s="52"/>
      <c r="D16" s="52"/>
      <c r="E16" s="69">
        <f>IFERROR(VLOOKUP(B16,BDD!$B$16:$C$29,2,FALSE),"")*D16</f>
        <v>0</v>
      </c>
    </row>
    <row r="17" spans="2:5">
      <c r="B17" s="51" t="s">
        <v>19</v>
      </c>
      <c r="C17" s="52"/>
      <c r="D17" s="52"/>
      <c r="E17" s="69">
        <f>IFERROR(VLOOKUP(B17,BDD!$B$16:$C$29,2,FALSE),"")*D17</f>
        <v>0</v>
      </c>
    </row>
    <row r="18" spans="2:5">
      <c r="B18" s="51" t="s">
        <v>20</v>
      </c>
      <c r="C18" s="52"/>
      <c r="D18" s="52"/>
      <c r="E18" s="69">
        <f>IFERROR(VLOOKUP(B18,BDD!$B$16:$C$29,2,FALSE),"")*D18</f>
        <v>0</v>
      </c>
    </row>
    <row r="19" spans="2:5">
      <c r="B19" s="51" t="s">
        <v>21</v>
      </c>
      <c r="C19" s="52"/>
      <c r="D19" s="52"/>
      <c r="E19" s="69">
        <f>IFERROR(VLOOKUP(B19,BDD!$B$16:$C$29,2,FALSE),"")*D19</f>
        <v>0</v>
      </c>
    </row>
    <row r="20" spans="2:5">
      <c r="B20" s="51" t="s">
        <v>22</v>
      </c>
      <c r="C20" s="52"/>
      <c r="D20" s="52"/>
      <c r="E20" s="69">
        <f>IFERROR(VLOOKUP(B20,BDD!$B$16:$C$29,2,FALSE),"")*D20</f>
        <v>0</v>
      </c>
    </row>
    <row r="21" spans="2:5">
      <c r="B21" s="51" t="s">
        <v>23</v>
      </c>
      <c r="C21" s="52"/>
      <c r="D21" s="52"/>
      <c r="E21" s="69">
        <f>IFERROR(VLOOKUP(B21,BDD!$B$16:$C$29,2,FALSE),"")*D21</f>
        <v>0</v>
      </c>
    </row>
    <row r="22" spans="2:5">
      <c r="B22" s="51" t="s">
        <v>24</v>
      </c>
      <c r="C22" s="52"/>
      <c r="D22" s="52"/>
      <c r="E22" s="69">
        <f>IFERROR(VLOOKUP(B22,BDD!$B$16:$C$29,2,FALSE),"")*D22</f>
        <v>0</v>
      </c>
    </row>
    <row r="23" spans="2:5">
      <c r="B23" s="51" t="s">
        <v>25</v>
      </c>
      <c r="C23" s="52"/>
      <c r="D23" s="52"/>
      <c r="E23" s="69">
        <f>IFERROR(VLOOKUP(B23,BDD!$B$16:$C$29,2,FALSE),"")*D23</f>
        <v>0</v>
      </c>
    </row>
    <row r="24" spans="2:5">
      <c r="B24" s="51" t="s">
        <v>26</v>
      </c>
      <c r="C24" s="52"/>
      <c r="D24" s="52"/>
      <c r="E24" s="69">
        <f>IFERROR(VLOOKUP(B24,BDD!$B$16:$C$29,2,FALSE),"")*D24</f>
        <v>0</v>
      </c>
    </row>
    <row r="25" spans="2:5">
      <c r="B25" s="51" t="s">
        <v>27</v>
      </c>
      <c r="C25" s="52"/>
      <c r="D25" s="52"/>
      <c r="E25" s="69">
        <f>IFERROR(VLOOKUP(B25,BDD!$B$16:$C$29,2,FALSE),"")*D25</f>
        <v>0</v>
      </c>
    </row>
    <row r="26" spans="2:5" ht="14.7" thickBot="1">
      <c r="B26" s="51" t="s">
        <v>28</v>
      </c>
      <c r="C26" s="52"/>
      <c r="D26" s="52"/>
      <c r="E26" s="69">
        <f>IFERROR(VLOOKUP(B26,BDD!$B$16:$C$29,2,FALSE),"")*D26</f>
        <v>0</v>
      </c>
    </row>
    <row r="27" spans="2:5" ht="14.7" thickBot="1">
      <c r="C27" s="120">
        <f>SUM(C13:C26)</f>
        <v>0</v>
      </c>
      <c r="D27" s="121">
        <f t="shared" ref="D27:E27" si="0">SUM(D13:D26)</f>
        <v>0</v>
      </c>
      <c r="E27" s="117">
        <f t="shared" si="0"/>
        <v>0</v>
      </c>
    </row>
    <row r="28" spans="2:5">
      <c r="D28" s="58"/>
    </row>
    <row r="30" spans="2:5">
      <c r="B30" s="3" t="s">
        <v>29</v>
      </c>
    </row>
    <row r="31" spans="2:5">
      <c r="B31" s="108" t="s">
        <v>30</v>
      </c>
      <c r="C31" s="107"/>
      <c r="D31" s="22" t="s">
        <v>31</v>
      </c>
    </row>
    <row r="32" spans="2:5">
      <c r="B32" s="9" t="s">
        <v>32</v>
      </c>
      <c r="C32" s="41"/>
      <c r="D32" s="22" t="s">
        <v>33</v>
      </c>
    </row>
  </sheetData>
  <dataValidations count="2">
    <dataValidation type="list" allowBlank="1" showInputMessage="1" showErrorMessage="1" sqref="C9" xr:uid="{2346A047-E422-4C58-B82F-80C0B70CAAE9}">
      <formula1>"1,2,3,4,5,6,7,8"</formula1>
    </dataValidation>
    <dataValidation type="list" allowBlank="1" showInputMessage="1" showErrorMessage="1" sqref="C8" xr:uid="{029276A7-5E34-4DEE-9249-33F90DFFFF94}">
      <formula1>"H1a,H1b,H1c,H1d,H2a,H2b,H3"</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45B6-E332-42AD-B5BA-174904B1CE3C}">
  <sheetPr>
    <tabColor rgb="FFFAB09C"/>
  </sheetPr>
  <dimension ref="A2:X173"/>
  <sheetViews>
    <sheetView zoomScale="85" zoomScaleNormal="85" workbookViewId="0">
      <selection activeCell="N67" sqref="N67"/>
    </sheetView>
  </sheetViews>
  <sheetFormatPr baseColWidth="10" defaultColWidth="11.26171875" defaultRowHeight="14.4" outlineLevelRow="2" outlineLevelCol="1"/>
  <cols>
    <col min="1" max="1" width="19.3671875" style="1" customWidth="1"/>
    <col min="2" max="2" width="26.62890625" style="1" customWidth="1"/>
    <col min="3" max="3" width="21.3671875" style="1" customWidth="1"/>
    <col min="4" max="4" width="12.89453125" style="1" hidden="1" customWidth="1" outlineLevel="1"/>
    <col min="5" max="8" width="12.3671875" style="1" hidden="1" customWidth="1" outlineLevel="1"/>
    <col min="9" max="9" width="17.734375" style="1" customWidth="1" collapsed="1"/>
    <col min="10" max="10" width="13.47265625" style="1" hidden="1" customWidth="1" outlineLevel="1"/>
    <col min="11" max="13" width="13.26171875" style="1" hidden="1" customWidth="1" outlineLevel="1"/>
    <col min="14" max="14" width="19.3671875" style="1" customWidth="1" collapsed="1"/>
    <col min="15" max="15" width="10.89453125" style="1" hidden="1" customWidth="1" outlineLevel="1"/>
    <col min="16" max="16" width="17.734375" style="1" customWidth="1" collapsed="1"/>
    <col min="17" max="17" width="11.26171875" style="1" hidden="1" customWidth="1" outlineLevel="1"/>
    <col min="18" max="18" width="17.734375" style="1" customWidth="1" collapsed="1"/>
    <col min="19" max="19" width="11.26171875" style="1" hidden="1" customWidth="1" outlineLevel="1"/>
    <col min="20" max="20" width="17.734375" style="1" customWidth="1" collapsed="1"/>
    <col min="21" max="21" width="11.26171875" style="1" hidden="1" customWidth="1" outlineLevel="1"/>
    <col min="22" max="22" width="11.26171875" style="1" collapsed="1"/>
    <col min="23" max="16384" width="11.26171875" style="1"/>
  </cols>
  <sheetData>
    <row r="2" spans="1:8" ht="86.4">
      <c r="A2" s="188" t="s">
        <v>302</v>
      </c>
      <c r="B2" s="68" t="s">
        <v>12</v>
      </c>
      <c r="C2" s="68" t="s">
        <v>295</v>
      </c>
      <c r="D2" s="68" t="s">
        <v>239</v>
      </c>
      <c r="E2" s="68" t="s">
        <v>240</v>
      </c>
      <c r="F2" s="68" t="s">
        <v>241</v>
      </c>
      <c r="G2" s="68" t="s">
        <v>242</v>
      </c>
      <c r="H2" s="68" t="s">
        <v>294</v>
      </c>
    </row>
    <row r="3" spans="1:8">
      <c r="A3" s="51" t="s">
        <v>15</v>
      </c>
      <c r="B3" s="52"/>
      <c r="C3" s="52"/>
      <c r="D3" s="52"/>
      <c r="E3" s="52"/>
      <c r="F3" s="52"/>
      <c r="G3" s="52"/>
      <c r="H3" s="52"/>
    </row>
    <row r="4" spans="1:8">
      <c r="A4" s="51" t="s">
        <v>16</v>
      </c>
      <c r="B4" s="52"/>
      <c r="C4" s="52"/>
      <c r="D4" s="52"/>
      <c r="E4" s="52"/>
      <c r="F4" s="52"/>
      <c r="G4" s="52"/>
      <c r="H4" s="52"/>
    </row>
    <row r="5" spans="1:8">
      <c r="A5" s="51" t="s">
        <v>17</v>
      </c>
      <c r="B5" s="52"/>
      <c r="C5" s="52"/>
      <c r="D5" s="52"/>
      <c r="E5" s="52"/>
      <c r="F5" s="52"/>
      <c r="G5" s="52"/>
      <c r="H5" s="52"/>
    </row>
    <row r="6" spans="1:8">
      <c r="A6" s="51" t="s">
        <v>18</v>
      </c>
      <c r="B6" s="52"/>
      <c r="C6" s="52"/>
      <c r="D6" s="52"/>
      <c r="E6" s="52"/>
      <c r="F6" s="52"/>
      <c r="G6" s="52"/>
      <c r="H6" s="52"/>
    </row>
    <row r="7" spans="1:8">
      <c r="A7" s="51" t="s">
        <v>19</v>
      </c>
      <c r="B7" s="52"/>
      <c r="C7" s="52"/>
      <c r="D7" s="52"/>
      <c r="E7" s="52"/>
      <c r="F7" s="52"/>
      <c r="G7" s="52"/>
      <c r="H7" s="52"/>
    </row>
    <row r="8" spans="1:8">
      <c r="A8" s="51" t="s">
        <v>20</v>
      </c>
      <c r="B8" s="52"/>
      <c r="C8" s="52"/>
      <c r="D8" s="52"/>
      <c r="E8" s="52"/>
      <c r="F8" s="52"/>
      <c r="G8" s="52"/>
      <c r="H8" s="52"/>
    </row>
    <row r="9" spans="1:8">
      <c r="A9" s="51" t="s">
        <v>21</v>
      </c>
      <c r="B9" s="52"/>
      <c r="C9" s="52"/>
      <c r="D9" s="52"/>
      <c r="E9" s="52"/>
      <c r="F9" s="52"/>
      <c r="G9" s="52"/>
      <c r="H9" s="52"/>
    </row>
    <row r="10" spans="1:8">
      <c r="A10" s="51" t="s">
        <v>22</v>
      </c>
      <c r="B10" s="52"/>
      <c r="C10" s="52"/>
      <c r="D10" s="52"/>
      <c r="E10" s="52"/>
      <c r="F10" s="52"/>
      <c r="G10" s="52"/>
      <c r="H10" s="52"/>
    </row>
    <row r="11" spans="1:8">
      <c r="A11" s="51" t="s">
        <v>23</v>
      </c>
      <c r="B11" s="52"/>
      <c r="C11" s="52"/>
      <c r="D11" s="52"/>
      <c r="E11" s="52"/>
      <c r="F11" s="52"/>
      <c r="G11" s="52"/>
      <c r="H11" s="52"/>
    </row>
    <row r="12" spans="1:8">
      <c r="A12" s="51" t="s">
        <v>24</v>
      </c>
      <c r="B12" s="52"/>
      <c r="C12" s="52"/>
      <c r="D12" s="52"/>
      <c r="E12" s="52"/>
      <c r="F12" s="52"/>
      <c r="G12" s="52"/>
      <c r="H12" s="52"/>
    </row>
    <row r="13" spans="1:8">
      <c r="A13" s="51" t="s">
        <v>25</v>
      </c>
      <c r="B13" s="52"/>
      <c r="C13" s="52"/>
      <c r="D13" s="52"/>
      <c r="E13" s="52"/>
      <c r="F13" s="52"/>
      <c r="G13" s="52"/>
      <c r="H13" s="52"/>
    </row>
    <row r="14" spans="1:8">
      <c r="A14" s="51" t="s">
        <v>26</v>
      </c>
      <c r="B14" s="52"/>
      <c r="C14" s="52"/>
      <c r="D14" s="52"/>
      <c r="E14" s="52"/>
      <c r="F14" s="52"/>
      <c r="G14" s="52"/>
      <c r="H14" s="52"/>
    </row>
    <row r="15" spans="1:8">
      <c r="A15" s="51" t="s">
        <v>27</v>
      </c>
      <c r="B15" s="52"/>
      <c r="C15" s="52"/>
      <c r="D15" s="52"/>
      <c r="E15" s="52"/>
      <c r="F15" s="52"/>
      <c r="G15" s="52"/>
      <c r="H15" s="52"/>
    </row>
    <row r="16" spans="1:8">
      <c r="A16" s="51" t="s">
        <v>28</v>
      </c>
      <c r="B16" s="52"/>
      <c r="C16" s="52"/>
      <c r="D16" s="52"/>
      <c r="E16" s="52"/>
      <c r="F16" s="52"/>
      <c r="G16" s="52"/>
      <c r="H16" s="52"/>
    </row>
    <row r="17" spans="2:24">
      <c r="W17" s="129"/>
      <c r="X17" s="118"/>
    </row>
    <row r="18" spans="2:24" s="111" customFormat="1" ht="28.9" customHeight="1">
      <c r="B18" s="114" t="s">
        <v>102</v>
      </c>
    </row>
    <row r="20" spans="2:24" ht="33.6" customHeight="1">
      <c r="C20" s="37" t="s">
        <v>103</v>
      </c>
      <c r="D20" s="212" t="s">
        <v>104</v>
      </c>
      <c r="E20" s="212"/>
      <c r="F20" s="212" t="s">
        <v>105</v>
      </c>
      <c r="G20" s="212"/>
      <c r="I20" s="97" t="s">
        <v>106</v>
      </c>
    </row>
    <row r="21" spans="2:24">
      <c r="B21" s="98" t="s">
        <v>107</v>
      </c>
      <c r="C21" s="99">
        <f>SUM(C22:C29)</f>
        <v>103.05915659162405</v>
      </c>
      <c r="D21" s="60">
        <f>BDD!D3</f>
        <v>150</v>
      </c>
      <c r="E21" s="61">
        <f>'2. CONCEPTION'!F169</f>
        <v>1</v>
      </c>
      <c r="F21" s="60">
        <f>BDD!F3</f>
        <v>100</v>
      </c>
      <c r="G21" s="61">
        <f>'2. CONCEPTION'!G169</f>
        <v>0.5</v>
      </c>
      <c r="I21" s="22" t="s">
        <v>31</v>
      </c>
      <c r="J21" s="133" t="s">
        <v>57</v>
      </c>
      <c r="K21" s="133" t="s">
        <v>191</v>
      </c>
      <c r="L21" s="132" t="s">
        <v>187</v>
      </c>
      <c r="N21" s="133"/>
      <c r="O21" s="133"/>
    </row>
    <row r="22" spans="2:24" hidden="1" outlineLevel="1">
      <c r="B22" s="101" t="s">
        <v>108</v>
      </c>
      <c r="C22" s="100">
        <f>'2. CONCEPTION'!L101/'2. CONCEPTION'!$H$83+K22</f>
        <v>49.742421392219079</v>
      </c>
      <c r="D22" s="42"/>
      <c r="F22" s="42"/>
      <c r="I22" s="22" t="s">
        <v>31</v>
      </c>
      <c r="J22" s="134">
        <f>M40</f>
        <v>0</v>
      </c>
      <c r="K22" s="135">
        <f>J22/$H$83</f>
        <v>0</v>
      </c>
      <c r="L22" s="133" t="s">
        <v>164</v>
      </c>
      <c r="M22" s="133">
        <f>-SUMIF($F$123:$F$129,L22,$E$123:$E$129)</f>
        <v>0</v>
      </c>
      <c r="N22" s="133"/>
    </row>
    <row r="23" spans="2:24" hidden="1" outlineLevel="1">
      <c r="B23" s="101" t="s">
        <v>50</v>
      </c>
      <c r="C23" s="100">
        <f>'2. CONCEPTION'!P101/'2. CONCEPTION'!$H$83+K23</f>
        <v>11.828328465851104</v>
      </c>
      <c r="D23" s="42"/>
      <c r="F23" s="42"/>
      <c r="I23" s="22" t="s">
        <v>31</v>
      </c>
      <c r="J23" s="134">
        <f>M38</f>
        <v>0</v>
      </c>
      <c r="K23" s="135">
        <f t="shared" ref="K23:K49" si="0">J23/$H$83</f>
        <v>0</v>
      </c>
      <c r="L23" s="133" t="s">
        <v>165</v>
      </c>
      <c r="M23" s="133">
        <f t="shared" ref="M23:M40" si="1">-SUMIF($F$123:$F$129,L23,$E$123:$E$129)</f>
        <v>0</v>
      </c>
      <c r="N23" s="133"/>
    </row>
    <row r="24" spans="2:24" hidden="1" outlineLevel="1">
      <c r="B24" s="101" t="s">
        <v>84</v>
      </c>
      <c r="C24" s="100">
        <f>'2. CONCEPTION'!R101/'2. CONCEPTION'!$H$83+K24</f>
        <v>1.3689358605388584</v>
      </c>
      <c r="D24" s="42"/>
      <c r="F24" s="42"/>
      <c r="I24" s="22" t="s">
        <v>31</v>
      </c>
      <c r="J24" s="134">
        <f>M39</f>
        <v>0</v>
      </c>
      <c r="K24" s="135">
        <f t="shared" si="0"/>
        <v>0</v>
      </c>
      <c r="L24" s="133" t="s">
        <v>166</v>
      </c>
      <c r="M24" s="133">
        <f t="shared" si="1"/>
        <v>0</v>
      </c>
      <c r="N24" s="133"/>
    </row>
    <row r="25" spans="2:24" hidden="1" outlineLevel="1">
      <c r="B25" s="101" t="s">
        <v>82</v>
      </c>
      <c r="C25" s="100">
        <f>'2. CONCEPTION'!N101/'2. CONCEPTION'!$H$83+K25</f>
        <v>0.37352023808208518</v>
      </c>
      <c r="D25" s="42"/>
      <c r="F25" s="42"/>
      <c r="I25" s="22" t="s">
        <v>31</v>
      </c>
      <c r="J25" s="134">
        <f>M37</f>
        <v>0</v>
      </c>
      <c r="K25" s="135">
        <f t="shared" si="0"/>
        <v>0</v>
      </c>
      <c r="L25" s="133" t="s">
        <v>167</v>
      </c>
      <c r="M25" s="133">
        <f t="shared" si="1"/>
        <v>0</v>
      </c>
      <c r="N25" s="133"/>
    </row>
    <row r="26" spans="2:24" hidden="1" outlineLevel="1">
      <c r="B26" s="101" t="s">
        <v>109</v>
      </c>
      <c r="C26" s="100">
        <f>'2. CONCEPTION'!J101/'2. CONCEPTION'!$H$83+K26</f>
        <v>5.4242357395337431</v>
      </c>
      <c r="D26" s="42"/>
      <c r="F26" s="42"/>
      <c r="I26" s="22" t="s">
        <v>31</v>
      </c>
      <c r="J26" s="134">
        <f>M34</f>
        <v>0</v>
      </c>
      <c r="K26" s="135">
        <f t="shared" si="0"/>
        <v>0</v>
      </c>
      <c r="L26" s="133" t="s">
        <v>168</v>
      </c>
      <c r="M26" s="133">
        <f t="shared" si="1"/>
        <v>0</v>
      </c>
      <c r="N26" s="133"/>
    </row>
    <row r="27" spans="2:24" hidden="1" outlineLevel="1">
      <c r="B27" s="101" t="s">
        <v>110</v>
      </c>
      <c r="C27" s="100">
        <f>'2. CONCEPTION'!K83/'2. CONCEPTION'!$H$83+K27</f>
        <v>0</v>
      </c>
      <c r="D27" s="42"/>
      <c r="F27" s="42"/>
      <c r="I27" s="22" t="s">
        <v>31</v>
      </c>
      <c r="J27" s="134">
        <f>M28</f>
        <v>0</v>
      </c>
      <c r="K27" s="135">
        <f t="shared" si="0"/>
        <v>0</v>
      </c>
      <c r="L27" s="133" t="s">
        <v>171</v>
      </c>
      <c r="M27" s="133">
        <f t="shared" si="1"/>
        <v>0</v>
      </c>
      <c r="N27" s="133"/>
    </row>
    <row r="28" spans="2:24" hidden="1" outlineLevel="1">
      <c r="B28" s="101" t="s">
        <v>111</v>
      </c>
      <c r="C28" s="100">
        <f>'2. CONCEPTION'!K101/'2. CONCEPTION'!$H$83+K28</f>
        <v>34.397996729354055</v>
      </c>
      <c r="D28" s="42"/>
      <c r="F28" s="42"/>
      <c r="I28" s="22" t="s">
        <v>31</v>
      </c>
      <c r="J28" s="134">
        <f>M35</f>
        <v>0</v>
      </c>
      <c r="K28" s="135">
        <f t="shared" si="0"/>
        <v>0</v>
      </c>
      <c r="L28" s="133" t="s">
        <v>172</v>
      </c>
      <c r="M28" s="133">
        <f t="shared" si="1"/>
        <v>0</v>
      </c>
      <c r="N28" s="133"/>
    </row>
    <row r="29" spans="2:24" hidden="1" outlineLevel="1">
      <c r="B29" s="101" t="s">
        <v>85</v>
      </c>
      <c r="C29" s="100">
        <f>'2. CONCEPTION'!T101/'2. CONCEPTION'!$H$83+K29</f>
        <v>-7.6281833954889008E-2</v>
      </c>
      <c r="D29" s="42"/>
      <c r="F29" s="42"/>
      <c r="I29" s="22" t="s">
        <v>31</v>
      </c>
      <c r="J29" s="134">
        <f>M40</f>
        <v>0</v>
      </c>
      <c r="K29" s="135">
        <f t="shared" si="0"/>
        <v>0</v>
      </c>
      <c r="L29" s="133" t="s">
        <v>173</v>
      </c>
      <c r="M29" s="133">
        <f t="shared" si="1"/>
        <v>0</v>
      </c>
      <c r="N29" s="133"/>
    </row>
    <row r="30" spans="2:24" collapsed="1">
      <c r="B30" s="6" t="s">
        <v>112</v>
      </c>
      <c r="C30" s="59">
        <f>SUM(C31:C35)</f>
        <v>371.93144012573003</v>
      </c>
      <c r="D30" s="62">
        <f>BDD!D4</f>
        <v>500</v>
      </c>
      <c r="E30" s="63">
        <f>'2. CONCEPTION'!F170</f>
        <v>1</v>
      </c>
      <c r="F30" s="62">
        <f>BDD!F4</f>
        <v>400</v>
      </c>
      <c r="G30" s="63">
        <f>'2. CONCEPTION'!G170</f>
        <v>1</v>
      </c>
      <c r="I30" s="22" t="s">
        <v>31</v>
      </c>
      <c r="J30" s="134"/>
      <c r="K30" s="135">
        <f t="shared" si="0"/>
        <v>0</v>
      </c>
      <c r="L30" s="133" t="s">
        <v>174</v>
      </c>
      <c r="M30" s="133">
        <f t="shared" si="1"/>
        <v>0</v>
      </c>
      <c r="N30" s="133"/>
    </row>
    <row r="31" spans="2:24" hidden="1" outlineLevel="1">
      <c r="B31" s="102" t="s">
        <v>113</v>
      </c>
      <c r="C31" s="39">
        <f>'2. CONCEPTION'!J83/'2. CONCEPTION'!$H$83+K31</f>
        <v>282.36678626462316</v>
      </c>
      <c r="D31" s="42"/>
      <c r="F31" s="42"/>
      <c r="I31" s="22" t="s">
        <v>31</v>
      </c>
      <c r="J31" s="134">
        <f>M27+M28</f>
        <v>0</v>
      </c>
      <c r="K31" s="135">
        <f t="shared" si="0"/>
        <v>0</v>
      </c>
      <c r="L31" s="133" t="s">
        <v>175</v>
      </c>
      <c r="M31" s="133">
        <f t="shared" si="1"/>
        <v>0</v>
      </c>
      <c r="N31" s="133"/>
    </row>
    <row r="32" spans="2:24" hidden="1" outlineLevel="1">
      <c r="B32" s="102" t="s">
        <v>109</v>
      </c>
      <c r="C32" s="39">
        <f>'2. CONCEPTION'!J101/'2. CONCEPTION'!$H$83+K32</f>
        <v>5.4242357395337431</v>
      </c>
      <c r="D32" s="42"/>
      <c r="F32" s="42"/>
      <c r="I32" s="22" t="s">
        <v>31</v>
      </c>
      <c r="J32" s="134">
        <f>M34</f>
        <v>0</v>
      </c>
      <c r="K32" s="135">
        <f t="shared" si="0"/>
        <v>0</v>
      </c>
      <c r="L32" s="133" t="s">
        <v>176</v>
      </c>
      <c r="M32" s="133">
        <f t="shared" si="1"/>
        <v>0</v>
      </c>
      <c r="N32" s="133"/>
    </row>
    <row r="33" spans="2:15" hidden="1" outlineLevel="1">
      <c r="B33" s="102" t="s">
        <v>111</v>
      </c>
      <c r="C33" s="39">
        <f>K101/'2. CONCEPTION'!$H$83+K33</f>
        <v>34.397996729354055</v>
      </c>
      <c r="D33" s="42"/>
      <c r="F33" s="42"/>
      <c r="I33" s="22" t="s">
        <v>31</v>
      </c>
      <c r="J33" s="134">
        <f>M35</f>
        <v>0</v>
      </c>
      <c r="K33" s="135">
        <f t="shared" si="0"/>
        <v>0</v>
      </c>
      <c r="L33" s="133" t="s">
        <v>177</v>
      </c>
      <c r="M33" s="133">
        <f t="shared" si="1"/>
        <v>0</v>
      </c>
      <c r="N33" s="133"/>
    </row>
    <row r="34" spans="2:15" hidden="1" outlineLevel="1">
      <c r="B34" s="102" t="s">
        <v>114</v>
      </c>
      <c r="C34" s="39">
        <f>L83/'2. CONCEPTION'!$H$83+K34</f>
        <v>0</v>
      </c>
      <c r="D34" s="42"/>
      <c r="F34" s="42"/>
      <c r="I34" s="22" t="s">
        <v>31</v>
      </c>
      <c r="J34" s="134">
        <f>M29</f>
        <v>0</v>
      </c>
      <c r="K34" s="135">
        <f t="shared" si="0"/>
        <v>0</v>
      </c>
      <c r="L34" s="133" t="s">
        <v>178</v>
      </c>
      <c r="M34" s="133">
        <f t="shared" si="1"/>
        <v>0</v>
      </c>
      <c r="N34" s="133"/>
    </row>
    <row r="35" spans="2:15" hidden="1" outlineLevel="1">
      <c r="B35" s="102" t="s">
        <v>108</v>
      </c>
      <c r="C35" s="39">
        <f>'2. CONCEPTION'!L101/'2. CONCEPTION'!$H$83+K35</f>
        <v>49.742421392219079</v>
      </c>
      <c r="D35" s="42"/>
      <c r="F35" s="42"/>
      <c r="I35" s="22" t="s">
        <v>31</v>
      </c>
      <c r="J35" s="134">
        <f>M40</f>
        <v>0</v>
      </c>
      <c r="K35" s="135">
        <f t="shared" si="0"/>
        <v>0</v>
      </c>
      <c r="L35" s="133" t="s">
        <v>179</v>
      </c>
      <c r="M35" s="133">
        <f t="shared" si="1"/>
        <v>0</v>
      </c>
      <c r="N35" s="133"/>
    </row>
    <row r="36" spans="2:15" collapsed="1">
      <c r="B36" s="104" t="s">
        <v>115</v>
      </c>
      <c r="C36" s="105">
        <f>SUM(C37)</f>
        <v>160.42880924039744</v>
      </c>
      <c r="D36" s="64">
        <f>BDD!D5</f>
        <v>150</v>
      </c>
      <c r="E36" s="65">
        <f>'2. CONCEPTION'!F171</f>
        <v>0</v>
      </c>
      <c r="F36" s="64">
        <f>BDD!F5</f>
        <v>110</v>
      </c>
      <c r="G36" s="65">
        <f>'2. CONCEPTION'!G171</f>
        <v>0</v>
      </c>
      <c r="I36" s="22" t="s">
        <v>31</v>
      </c>
      <c r="J36" s="134"/>
      <c r="K36" s="135">
        <f t="shared" si="0"/>
        <v>0</v>
      </c>
      <c r="L36" s="133" t="s">
        <v>180</v>
      </c>
      <c r="M36" s="133">
        <f t="shared" si="1"/>
        <v>0</v>
      </c>
      <c r="N36" s="133"/>
    </row>
    <row r="37" spans="2:15" hidden="1" outlineLevel="1">
      <c r="B37" s="103" t="s">
        <v>116</v>
      </c>
      <c r="C37" s="40">
        <f>'2. CONCEPTION'!N83/'2. CONCEPTION'!$H$83+K37</f>
        <v>160.42880924039744</v>
      </c>
      <c r="D37" s="42"/>
      <c r="F37" s="42"/>
      <c r="I37" s="22" t="s">
        <v>31</v>
      </c>
      <c r="J37" s="134">
        <f>M30</f>
        <v>0</v>
      </c>
      <c r="K37" s="135">
        <f t="shared" si="0"/>
        <v>0</v>
      </c>
      <c r="L37" s="133" t="s">
        <v>181</v>
      </c>
      <c r="M37" s="133">
        <f t="shared" si="1"/>
        <v>0</v>
      </c>
      <c r="N37" s="133"/>
    </row>
    <row r="38" spans="2:15" collapsed="1">
      <c r="B38" s="108" t="s">
        <v>30</v>
      </c>
      <c r="C38" s="107">
        <f>SUM(C39:C50)</f>
        <v>902.60073247859498</v>
      </c>
      <c r="D38" s="66">
        <f>IF( '1. OBJECTIF BBCA'!$C$9=1, BDD!D6, IF( '1. OBJECTIF BBCA'!$C$9=2,BDD!D7,BDD!D8))</f>
        <v>1000</v>
      </c>
      <c r="E38" s="67">
        <f>'2. CONCEPTION'!F172</f>
        <v>1</v>
      </c>
      <c r="F38" s="66">
        <f>IF( '1. OBJECTIF BBCA'!$C$9=1, BDD!F6, IF( '1. OBJECTIF BBCA'!$C$9=2,BDD!F7,BDD!F8))</f>
        <v>700</v>
      </c>
      <c r="G38" s="67">
        <f>'2. CONCEPTION'!G172</f>
        <v>0</v>
      </c>
      <c r="I38" s="22" t="s">
        <v>31</v>
      </c>
      <c r="J38" s="134"/>
      <c r="K38" s="135">
        <f t="shared" si="0"/>
        <v>0</v>
      </c>
      <c r="L38" s="133" t="s">
        <v>182</v>
      </c>
      <c r="M38" s="133">
        <f t="shared" si="1"/>
        <v>0</v>
      </c>
      <c r="N38" s="133"/>
    </row>
    <row r="39" spans="2:15" hidden="1" outlineLevel="1">
      <c r="B39" s="106" t="s">
        <v>100</v>
      </c>
      <c r="C39" s="43">
        <f>'2. CONCEPTION'!T83/'2. CONCEPTION'!$H$83+K39</f>
        <v>274.24770870948606</v>
      </c>
      <c r="D39" s="42"/>
      <c r="F39" s="42"/>
      <c r="I39" s="22" t="s">
        <v>31</v>
      </c>
      <c r="J39" s="134">
        <f>M33</f>
        <v>0</v>
      </c>
      <c r="K39" s="135">
        <f t="shared" si="0"/>
        <v>0</v>
      </c>
      <c r="L39" s="133" t="s">
        <v>183</v>
      </c>
      <c r="M39" s="133">
        <f t="shared" si="1"/>
        <v>0</v>
      </c>
      <c r="N39" s="133"/>
    </row>
    <row r="40" spans="2:15" hidden="1" outlineLevel="1">
      <c r="B40" s="106" t="s">
        <v>50</v>
      </c>
      <c r="C40" s="43">
        <f>'2. CONCEPTION'!P83/'2. CONCEPTION'!$H$83+K40</f>
        <v>75.873396338320106</v>
      </c>
      <c r="D40" s="42"/>
      <c r="F40" s="42"/>
      <c r="I40" s="22" t="s">
        <v>31</v>
      </c>
      <c r="J40" s="134">
        <f>M31</f>
        <v>0</v>
      </c>
      <c r="K40" s="135">
        <f t="shared" si="0"/>
        <v>0</v>
      </c>
      <c r="L40" s="133" t="s">
        <v>188</v>
      </c>
      <c r="M40" s="133">
        <f t="shared" si="1"/>
        <v>0</v>
      </c>
      <c r="N40" s="133"/>
    </row>
    <row r="41" spans="2:15" hidden="1" outlineLevel="1">
      <c r="B41" s="106" t="s">
        <v>51</v>
      </c>
      <c r="C41" s="43">
        <f>'2. CONCEPTION'!R83/'2. CONCEPTION'!$H$83+K41</f>
        <v>6.6248753341443463</v>
      </c>
      <c r="D41" s="42"/>
      <c r="F41" s="42"/>
      <c r="I41" s="22" t="s">
        <v>31</v>
      </c>
      <c r="J41" s="134">
        <f>M32</f>
        <v>0</v>
      </c>
      <c r="K41" s="135">
        <f t="shared" si="0"/>
        <v>0</v>
      </c>
      <c r="M41" s="133"/>
      <c r="N41" s="133"/>
      <c r="O41" s="133"/>
    </row>
    <row r="42" spans="2:15" hidden="1" outlineLevel="1">
      <c r="B42" s="106" t="s">
        <v>118</v>
      </c>
      <c r="C42" s="43">
        <f>'2. CONCEPTION'!J83/'2. CONCEPTION'!$H$83+K42</f>
        <v>282.36678626462316</v>
      </c>
      <c r="D42" s="42"/>
      <c r="F42" s="42"/>
      <c r="I42" s="22" t="s">
        <v>31</v>
      </c>
      <c r="J42" s="134">
        <f>M27</f>
        <v>0</v>
      </c>
      <c r="K42" s="135">
        <f t="shared" si="0"/>
        <v>0</v>
      </c>
      <c r="M42" s="133"/>
      <c r="N42" s="133"/>
      <c r="O42" s="133"/>
    </row>
    <row r="43" spans="2:15" hidden="1" outlineLevel="1">
      <c r="B43" s="106" t="s">
        <v>117</v>
      </c>
      <c r="C43" s="43">
        <f>'2. CONCEPTION'!N83/'2. CONCEPTION'!$H$83+K43</f>
        <v>160.42880924039744</v>
      </c>
      <c r="D43" s="42"/>
      <c r="F43" s="42"/>
      <c r="I43" s="22" t="s">
        <v>31</v>
      </c>
      <c r="J43" s="134">
        <f>M30+M37</f>
        <v>0</v>
      </c>
      <c r="K43" s="135">
        <f t="shared" si="0"/>
        <v>0</v>
      </c>
      <c r="M43" s="133"/>
      <c r="N43" s="133"/>
      <c r="O43" s="133"/>
    </row>
    <row r="44" spans="2:15" hidden="1" outlineLevel="1">
      <c r="B44" s="106" t="s">
        <v>81</v>
      </c>
      <c r="C44" s="43">
        <f>'2. CONCEPTION'!L101/'2. CONCEPTION'!$H$83+K44</f>
        <v>49.742421392219079</v>
      </c>
      <c r="D44" s="42"/>
      <c r="F44" s="42"/>
      <c r="I44" s="22" t="s">
        <v>31</v>
      </c>
      <c r="J44" s="134">
        <f>M29+M36</f>
        <v>0</v>
      </c>
      <c r="K44" s="135">
        <f t="shared" si="0"/>
        <v>0</v>
      </c>
      <c r="M44" s="133"/>
      <c r="N44" s="133"/>
      <c r="O44" s="133"/>
    </row>
    <row r="45" spans="2:15" hidden="1" outlineLevel="1">
      <c r="B45" s="106" t="s">
        <v>50</v>
      </c>
      <c r="C45" s="43">
        <f>'2. CONCEPTION'!P101/'2. CONCEPTION'!$H$83+K45</f>
        <v>11.828328465851104</v>
      </c>
      <c r="D45" s="42"/>
      <c r="F45" s="42"/>
      <c r="I45" s="22" t="s">
        <v>31</v>
      </c>
      <c r="J45" s="134">
        <f>M38+M32</f>
        <v>0</v>
      </c>
      <c r="K45" s="135">
        <f t="shared" si="0"/>
        <v>0</v>
      </c>
      <c r="M45" s="133"/>
      <c r="N45" s="133"/>
      <c r="O45" s="133"/>
    </row>
    <row r="46" spans="2:15" hidden="1" outlineLevel="1">
      <c r="B46" s="106" t="s">
        <v>84</v>
      </c>
      <c r="C46" s="43">
        <f>'2. CONCEPTION'!R101/'2. CONCEPTION'!$H$83+K46</f>
        <v>1.3689358605388584</v>
      </c>
      <c r="D46" s="42"/>
      <c r="F46" s="42"/>
      <c r="I46" s="22" t="s">
        <v>31</v>
      </c>
      <c r="J46" s="134">
        <f>M39</f>
        <v>0</v>
      </c>
      <c r="K46" s="135">
        <f t="shared" si="0"/>
        <v>0</v>
      </c>
      <c r="M46" s="133"/>
      <c r="N46" s="133"/>
      <c r="O46" s="133"/>
    </row>
    <row r="47" spans="2:15" hidden="1" outlineLevel="1">
      <c r="B47" s="106" t="s">
        <v>82</v>
      </c>
      <c r="C47" s="43">
        <f>'2. CONCEPTION'!N101/'2. CONCEPTION'!$H$83+K47</f>
        <v>0.37352023808208518</v>
      </c>
      <c r="D47" s="42"/>
      <c r="F47" s="42"/>
      <c r="I47" s="22" t="s">
        <v>31</v>
      </c>
      <c r="J47" s="134">
        <f>M34</f>
        <v>0</v>
      </c>
      <c r="K47" s="135">
        <f t="shared" si="0"/>
        <v>0</v>
      </c>
      <c r="M47" s="133"/>
      <c r="N47" s="133"/>
      <c r="O47" s="133"/>
    </row>
    <row r="48" spans="2:15" hidden="1" outlineLevel="1">
      <c r="B48" s="106" t="s">
        <v>109</v>
      </c>
      <c r="C48" s="43">
        <f>'2. CONCEPTION'!J101/'2. CONCEPTION'!$H$83+K48</f>
        <v>5.4242357395337431</v>
      </c>
      <c r="D48" s="42"/>
      <c r="F48" s="42"/>
      <c r="I48" s="22" t="s">
        <v>31</v>
      </c>
      <c r="J48" s="134">
        <f>M35+M28</f>
        <v>0</v>
      </c>
      <c r="K48" s="135">
        <f t="shared" si="0"/>
        <v>0</v>
      </c>
      <c r="M48" s="133"/>
      <c r="N48" s="133"/>
      <c r="O48" s="133"/>
    </row>
    <row r="49" spans="2:15" hidden="1" outlineLevel="1">
      <c r="B49" s="106" t="s">
        <v>119</v>
      </c>
      <c r="C49" s="43">
        <f>'2. CONCEPTION'!K101/'2. CONCEPTION'!$H$83+K49</f>
        <v>34.397996729354055</v>
      </c>
      <c r="D49" s="42"/>
      <c r="F49" s="42"/>
      <c r="I49" s="22" t="s">
        <v>31</v>
      </c>
      <c r="J49" s="134">
        <f>M40</f>
        <v>0</v>
      </c>
      <c r="K49" s="135">
        <f t="shared" si="0"/>
        <v>0</v>
      </c>
      <c r="M49" s="133"/>
      <c r="N49" s="133"/>
      <c r="O49" s="133"/>
    </row>
    <row r="50" spans="2:15" hidden="1" outlineLevel="1">
      <c r="B50" s="106" t="s">
        <v>85</v>
      </c>
      <c r="C50" s="43">
        <f>'2. CONCEPTION'!T101/'2. CONCEPTION'!$H$83+K50</f>
        <v>-7.6281833954889008E-2</v>
      </c>
      <c r="D50" s="42"/>
      <c r="F50" s="42"/>
      <c r="I50" s="22" t="s">
        <v>31</v>
      </c>
      <c r="J50" s="133"/>
      <c r="K50" s="133"/>
      <c r="M50" s="133"/>
      <c r="N50" s="133"/>
      <c r="O50" s="133"/>
    </row>
    <row r="51" spans="2:15" collapsed="1">
      <c r="B51" s="9" t="s">
        <v>32</v>
      </c>
      <c r="C51" s="41">
        <f>SUM(C52:C56)</f>
        <v>7.7545553111539931</v>
      </c>
      <c r="D51" s="44">
        <f>BDD!D9</f>
        <v>8</v>
      </c>
      <c r="E51" s="38">
        <f>'2. CONCEPTION'!F173</f>
        <v>1</v>
      </c>
      <c r="F51" s="44">
        <f>BDD!F9</f>
        <v>6.5</v>
      </c>
      <c r="G51" s="38">
        <f>'2. CONCEPTION'!G173</f>
        <v>0</v>
      </c>
      <c r="I51" s="22" t="s">
        <v>33</v>
      </c>
      <c r="J51" s="133" t="s">
        <v>57</v>
      </c>
      <c r="K51" s="133" t="s">
        <v>190</v>
      </c>
      <c r="M51" s="133"/>
      <c r="N51" s="133"/>
      <c r="O51" s="133"/>
    </row>
    <row r="52" spans="2:15" hidden="1" outlineLevel="1">
      <c r="B52" s="109" t="s">
        <v>120</v>
      </c>
      <c r="C52" s="113">
        <f>'2. CONCEPTION'!I108+K52</f>
        <v>1</v>
      </c>
      <c r="I52" s="22" t="s">
        <v>33</v>
      </c>
      <c r="J52" s="134">
        <f>M22</f>
        <v>0</v>
      </c>
      <c r="K52" s="134">
        <f>J52/100</f>
        <v>0</v>
      </c>
      <c r="M52" s="133"/>
      <c r="N52" s="133"/>
      <c r="O52" s="133"/>
    </row>
    <row r="53" spans="2:15" hidden="1" outlineLevel="1">
      <c r="B53" s="109" t="s">
        <v>121</v>
      </c>
      <c r="C53" s="113">
        <f>'2. CONCEPTION'!I109+K53</f>
        <v>1.380416680911958</v>
      </c>
      <c r="I53" s="22" t="s">
        <v>33</v>
      </c>
      <c r="J53" s="134">
        <f>M23</f>
        <v>0</v>
      </c>
      <c r="K53" s="134">
        <f t="shared" ref="K53:K56" si="2">J53/100</f>
        <v>0</v>
      </c>
      <c r="M53" s="133"/>
      <c r="N53" s="133"/>
      <c r="O53" s="133"/>
    </row>
    <row r="54" spans="2:15" hidden="1" outlineLevel="1">
      <c r="B54" s="109" t="s">
        <v>99</v>
      </c>
      <c r="C54" s="113">
        <f>'2. CONCEPTION'!I110+K54</f>
        <v>2.9473221441676358</v>
      </c>
      <c r="I54" s="22" t="s">
        <v>33</v>
      </c>
      <c r="J54" s="134">
        <f>M24</f>
        <v>0</v>
      </c>
      <c r="K54" s="134">
        <f t="shared" si="2"/>
        <v>0</v>
      </c>
      <c r="M54" s="133"/>
      <c r="N54" s="133"/>
      <c r="O54" s="133"/>
    </row>
    <row r="55" spans="2:15" hidden="1" outlineLevel="1">
      <c r="B55" s="109" t="s">
        <v>100</v>
      </c>
      <c r="C55" s="113">
        <f>'2. CONCEPTION'!I111+K55</f>
        <v>1.6972234718001149</v>
      </c>
      <c r="I55" s="22" t="s">
        <v>33</v>
      </c>
      <c r="J55" s="134">
        <f>M25</f>
        <v>0</v>
      </c>
      <c r="K55" s="134">
        <f t="shared" si="2"/>
        <v>0</v>
      </c>
      <c r="M55" s="133"/>
      <c r="N55" s="133"/>
      <c r="O55" s="133"/>
    </row>
    <row r="56" spans="2:15" hidden="1" outlineLevel="1">
      <c r="B56" s="109" t="s">
        <v>101</v>
      </c>
      <c r="C56" s="113">
        <f>'2. CONCEPTION'!I112+K56</f>
        <v>0.7295930142742848</v>
      </c>
      <c r="I56" s="22" t="s">
        <v>33</v>
      </c>
      <c r="J56" s="134">
        <f>M26</f>
        <v>0</v>
      </c>
      <c r="K56" s="134">
        <f t="shared" si="2"/>
        <v>0</v>
      </c>
      <c r="M56" s="133"/>
      <c r="N56" s="133"/>
      <c r="O56" s="133"/>
    </row>
    <row r="57" spans="2:15" collapsed="1"/>
    <row r="60" spans="2:15" ht="14.7" thickBot="1">
      <c r="B60" s="3" t="s">
        <v>122</v>
      </c>
    </row>
    <row r="61" spans="2:15">
      <c r="B61" s="19" t="s">
        <v>123</v>
      </c>
      <c r="C61" s="27" t="str">
        <f>IF(SUM('2. CONCEPTION'!C169:C173)=5,"OUI","NON")</f>
        <v>NON</v>
      </c>
    </row>
    <row r="62" spans="2:15">
      <c r="B62" s="20" t="s">
        <v>124</v>
      </c>
      <c r="C62" s="28" t="str">
        <f>IF(AND(C61="OUI",SUM('2. CONCEPTION'!D169:D173)&gt;2),"OUI","NON")</f>
        <v>NON</v>
      </c>
    </row>
    <row r="63" spans="2:15" ht="14.7" thickBot="1">
      <c r="B63" s="21" t="s">
        <v>125</v>
      </c>
      <c r="C63" s="29" t="str">
        <f>IF(SUM('2. CONCEPTION'!D169:D173)=5,"OUI","NON")</f>
        <v>NON</v>
      </c>
    </row>
    <row r="67" spans="2:23" ht="28.9" customHeight="1">
      <c r="B67" s="114" t="s">
        <v>34</v>
      </c>
      <c r="W67" s="129"/>
    </row>
    <row r="68" spans="2:23" hidden="1" outlineLevel="1">
      <c r="B68" s="110"/>
      <c r="K68" s="58"/>
      <c r="L68" s="58"/>
    </row>
    <row r="69" spans="2:23" hidden="1" outlineLevel="1">
      <c r="B69" s="3" t="s">
        <v>35</v>
      </c>
      <c r="I69" s="214" t="s">
        <v>36</v>
      </c>
      <c r="J69" s="214"/>
      <c r="K69" s="214"/>
      <c r="L69" s="214"/>
      <c r="M69" s="214"/>
      <c r="N69" s="215" t="s">
        <v>37</v>
      </c>
      <c r="O69" s="215"/>
      <c r="P69" s="213" t="s">
        <v>38</v>
      </c>
      <c r="Q69" s="213"/>
      <c r="R69" s="213" t="s">
        <v>39</v>
      </c>
      <c r="S69" s="213"/>
      <c r="T69" s="213" t="s">
        <v>40</v>
      </c>
      <c r="U69" s="213"/>
    </row>
    <row r="70" spans="2:23" ht="42.6" hidden="1" customHeight="1" outlineLevel="1">
      <c r="B70" s="37" t="s">
        <v>41</v>
      </c>
      <c r="C70" s="37" t="s">
        <v>42</v>
      </c>
      <c r="D70" s="37" t="s">
        <v>43</v>
      </c>
      <c r="E70" s="37" t="s">
        <v>44</v>
      </c>
      <c r="F70" s="37" t="s">
        <v>13</v>
      </c>
      <c r="G70" s="37" t="s">
        <v>45</v>
      </c>
      <c r="H70" s="37" t="s">
        <v>45</v>
      </c>
      <c r="I70" s="37" t="s">
        <v>46</v>
      </c>
      <c r="J70" s="76" t="s">
        <v>149</v>
      </c>
      <c r="K70" s="76" t="s">
        <v>47</v>
      </c>
      <c r="L70" s="77" t="s">
        <v>48</v>
      </c>
      <c r="N70" s="4" t="s">
        <v>49</v>
      </c>
      <c r="P70" s="37" t="s">
        <v>50</v>
      </c>
      <c r="R70" s="37" t="s">
        <v>51</v>
      </c>
      <c r="T70" s="37" t="s">
        <v>52</v>
      </c>
    </row>
    <row r="71" spans="2:23" ht="18.600000000000001" hidden="1" customHeight="1" outlineLevel="1">
      <c r="C71" s="37"/>
      <c r="D71" s="53" t="s">
        <v>53</v>
      </c>
      <c r="E71" s="53" t="s">
        <v>54</v>
      </c>
      <c r="F71" s="53"/>
      <c r="G71" s="53" t="s">
        <v>55</v>
      </c>
      <c r="H71" s="53" t="s">
        <v>56</v>
      </c>
      <c r="I71" s="53" t="s">
        <v>57</v>
      </c>
      <c r="J71" s="78" t="s">
        <v>57</v>
      </c>
      <c r="K71" s="78" t="s">
        <v>57</v>
      </c>
      <c r="L71" s="78" t="s">
        <v>57</v>
      </c>
      <c r="M71" s="79" t="s">
        <v>58</v>
      </c>
      <c r="N71" s="53" t="s">
        <v>57</v>
      </c>
      <c r="O71" s="79" t="s">
        <v>58</v>
      </c>
      <c r="P71" s="53" t="s">
        <v>57</v>
      </c>
      <c r="Q71" s="79" t="s">
        <v>58</v>
      </c>
      <c r="R71" s="53" t="s">
        <v>57</v>
      </c>
      <c r="S71" s="79" t="s">
        <v>58</v>
      </c>
      <c r="T71" s="53" t="s">
        <v>57</v>
      </c>
      <c r="U71" s="79" t="s">
        <v>58</v>
      </c>
    </row>
    <row r="72" spans="2:23" hidden="1" outlineLevel="2">
      <c r="B72" s="122" t="s">
        <v>59</v>
      </c>
      <c r="C72" s="122" t="s">
        <v>19</v>
      </c>
      <c r="D72" s="94">
        <f>IFERROR(VLOOKUP(C72,BDD!$B$16:$C$29,2,FALSE),"")</f>
        <v>5.83</v>
      </c>
      <c r="E72" s="123">
        <v>7737</v>
      </c>
      <c r="F72" s="123">
        <v>186</v>
      </c>
      <c r="G72" s="95">
        <f>IF(D72&lt;&gt;"",D72*F72,"")</f>
        <v>1084.3800000000001</v>
      </c>
      <c r="H72" s="124">
        <f>G72</f>
        <v>1084.3800000000001</v>
      </c>
      <c r="I72" s="55">
        <f>J72+L72</f>
        <v>1132697.4210933601</v>
      </c>
      <c r="J72" s="72">
        <v>1132697.4210933601</v>
      </c>
      <c r="K72" s="72"/>
      <c r="L72" s="72"/>
      <c r="M72" s="80" t="s">
        <v>61</v>
      </c>
      <c r="N72" s="24">
        <v>643550.54253930005</v>
      </c>
      <c r="O72" s="81" t="s">
        <v>91</v>
      </c>
      <c r="P72" s="26">
        <v>304361.57700739085</v>
      </c>
      <c r="Q72" s="82" t="s">
        <v>60</v>
      </c>
      <c r="R72" s="26">
        <v>26575.289910399999</v>
      </c>
      <c r="S72" s="82" t="s">
        <v>60</v>
      </c>
      <c r="T72" s="26">
        <v>1100128.2286255809</v>
      </c>
      <c r="U72" s="82" t="s">
        <v>62</v>
      </c>
      <c r="V72" s="30"/>
    </row>
    <row r="73" spans="2:23" hidden="1" outlineLevel="2">
      <c r="B73" s="122" t="s">
        <v>63</v>
      </c>
      <c r="C73" s="122" t="s">
        <v>16</v>
      </c>
      <c r="D73" s="94">
        <f>IFERROR(VLOOKUP(C73,BDD!$B$16:$C$29,2,FALSE),"")</f>
        <v>1</v>
      </c>
      <c r="E73" s="123">
        <v>46163</v>
      </c>
      <c r="F73" s="123">
        <v>1468</v>
      </c>
      <c r="G73" s="95">
        <f t="shared" ref="G73:G82" si="3">IF(D73&lt;&gt;"",D73*F73,"")</f>
        <v>1468</v>
      </c>
      <c r="H73" s="124">
        <f>G73</f>
        <v>1468</v>
      </c>
      <c r="I73" s="55">
        <f t="shared" ref="I73:I82" si="4">SUM(J73:L73)</f>
        <v>0</v>
      </c>
      <c r="J73" s="72"/>
      <c r="K73" s="72"/>
      <c r="L73" s="72"/>
      <c r="M73" s="80"/>
      <c r="N73" s="24"/>
      <c r="O73" s="81" t="s">
        <v>61</v>
      </c>
      <c r="P73" s="26"/>
      <c r="Q73" s="82"/>
      <c r="R73" s="26"/>
      <c r="S73" s="82"/>
      <c r="T73" s="26"/>
      <c r="U73" s="82"/>
    </row>
    <row r="74" spans="2:23" hidden="1" outlineLevel="2">
      <c r="B74" s="122" t="s">
        <v>64</v>
      </c>
      <c r="C74" s="122" t="s">
        <v>17</v>
      </c>
      <c r="D74" s="94">
        <f>IFERROR(VLOOKUP(C74,BDD!$B$16:$C$29,2,FALSE),"")</f>
        <v>0.83</v>
      </c>
      <c r="E74" s="123">
        <v>14378</v>
      </c>
      <c r="F74" s="123">
        <v>600</v>
      </c>
      <c r="G74" s="95">
        <f t="shared" si="3"/>
        <v>498</v>
      </c>
      <c r="H74" s="124">
        <f t="shared" ref="H74:H82" si="5">G74</f>
        <v>498</v>
      </c>
      <c r="I74" s="55">
        <f t="shared" si="4"/>
        <v>0</v>
      </c>
      <c r="J74" s="72"/>
      <c r="K74" s="72"/>
      <c r="L74" s="72"/>
      <c r="M74" s="80"/>
      <c r="N74" s="24"/>
      <c r="O74" s="81"/>
      <c r="P74" s="26"/>
      <c r="Q74" s="82"/>
      <c r="R74" s="26"/>
      <c r="S74" s="82"/>
      <c r="T74" s="26"/>
      <c r="U74" s="82"/>
    </row>
    <row r="75" spans="2:23" hidden="1" outlineLevel="2">
      <c r="B75" s="122" t="s">
        <v>65</v>
      </c>
      <c r="C75" s="122" t="s">
        <v>17</v>
      </c>
      <c r="D75" s="94">
        <f>IFERROR(VLOOKUP(C75,BDD!$B$16:$C$29,2,FALSE),"")</f>
        <v>0.83</v>
      </c>
      <c r="E75" s="123">
        <f>39204-E74</f>
        <v>24826</v>
      </c>
      <c r="F75" s="123">
        <f>1636-F74</f>
        <v>1036</v>
      </c>
      <c r="G75" s="95">
        <f t="shared" si="3"/>
        <v>859.88</v>
      </c>
      <c r="H75" s="124">
        <f t="shared" si="5"/>
        <v>859.88</v>
      </c>
      <c r="I75" s="55">
        <f t="shared" si="4"/>
        <v>0</v>
      </c>
      <c r="J75" s="72"/>
      <c r="K75" s="72"/>
      <c r="L75" s="72"/>
      <c r="M75" s="80"/>
      <c r="N75" s="24"/>
      <c r="O75" s="81"/>
      <c r="P75" s="26"/>
      <c r="Q75" s="82"/>
      <c r="R75" s="26"/>
      <c r="S75" s="82"/>
      <c r="T75" s="26"/>
      <c r="U75" s="82"/>
    </row>
    <row r="76" spans="2:23" hidden="1" outlineLevel="2">
      <c r="B76" s="122" t="s">
        <v>66</v>
      </c>
      <c r="C76" s="122" t="s">
        <v>22</v>
      </c>
      <c r="D76" s="94">
        <f>IFERROR(VLOOKUP(C76,BDD!$B$16:$C$29,2,FALSE),"")</f>
        <v>3.16</v>
      </c>
      <c r="E76" s="123">
        <v>894</v>
      </c>
      <c r="F76" s="123">
        <v>8</v>
      </c>
      <c r="G76" s="95">
        <f t="shared" si="3"/>
        <v>25.28</v>
      </c>
      <c r="H76" s="124">
        <f t="shared" si="5"/>
        <v>25.28</v>
      </c>
      <c r="I76" s="55">
        <f t="shared" si="4"/>
        <v>0</v>
      </c>
      <c r="J76" s="72"/>
      <c r="K76" s="72"/>
      <c r="L76" s="72"/>
      <c r="M76" s="80"/>
      <c r="N76" s="24"/>
      <c r="O76" s="81"/>
      <c r="P76" s="26"/>
      <c r="Q76" s="82"/>
      <c r="R76" s="26"/>
      <c r="S76" s="82"/>
      <c r="T76" s="26"/>
      <c r="U76" s="82"/>
    </row>
    <row r="77" spans="2:23" hidden="1" outlineLevel="2">
      <c r="B77" s="122" t="s">
        <v>67</v>
      </c>
      <c r="C77" s="122" t="s">
        <v>24</v>
      </c>
      <c r="D77" s="94">
        <f>IFERROR(VLOOKUP(C77,BDD!$B$16:$C$29,2,FALSE),"")</f>
        <v>1.97</v>
      </c>
      <c r="E77" s="123">
        <v>1750</v>
      </c>
      <c r="F77" s="123">
        <v>24</v>
      </c>
      <c r="G77" s="95">
        <f t="shared" si="3"/>
        <v>47.28</v>
      </c>
      <c r="H77" s="124">
        <f t="shared" si="5"/>
        <v>47.28</v>
      </c>
      <c r="I77" s="55">
        <f t="shared" si="4"/>
        <v>0</v>
      </c>
      <c r="J77" s="72"/>
      <c r="K77" s="72"/>
      <c r="L77" s="72"/>
      <c r="M77" s="80"/>
      <c r="N77" s="24"/>
      <c r="O77" s="81"/>
      <c r="P77" s="26"/>
      <c r="Q77" s="82"/>
      <c r="R77" s="26"/>
      <c r="S77" s="82"/>
      <c r="T77" s="26"/>
      <c r="U77" s="82"/>
    </row>
    <row r="78" spans="2:23" hidden="1" outlineLevel="2">
      <c r="B78" s="122" t="s">
        <v>68</v>
      </c>
      <c r="C78" s="122" t="s">
        <v>28</v>
      </c>
      <c r="D78" s="94">
        <f>IFERROR(VLOOKUP(C78,BDD!$B$16:$C$29,2,FALSE),"")</f>
        <v>1.7</v>
      </c>
      <c r="E78" s="123">
        <v>337</v>
      </c>
      <c r="F78" s="123">
        <v>12</v>
      </c>
      <c r="G78" s="95">
        <f t="shared" si="3"/>
        <v>20.399999999999999</v>
      </c>
      <c r="H78" s="124">
        <f t="shared" si="5"/>
        <v>20.399999999999999</v>
      </c>
      <c r="I78" s="55">
        <f t="shared" si="4"/>
        <v>0</v>
      </c>
      <c r="J78" s="72"/>
      <c r="K78" s="72"/>
      <c r="L78" s="72"/>
      <c r="M78" s="80"/>
      <c r="N78" s="24"/>
      <c r="O78" s="81"/>
      <c r="P78" s="26"/>
      <c r="Q78" s="82"/>
      <c r="R78" s="26"/>
      <c r="S78" s="82"/>
      <c r="T78" s="26"/>
      <c r="U78" s="82"/>
    </row>
    <row r="79" spans="2:23" hidden="1" outlineLevel="2">
      <c r="B79" s="122" t="s">
        <v>69</v>
      </c>
      <c r="C79" s="122" t="s">
        <v>26</v>
      </c>
      <c r="D79" s="94">
        <f>IFERROR(VLOOKUP(C79,BDD!$B$16:$C$29,2,FALSE),"")</f>
        <v>1.37</v>
      </c>
      <c r="E79" s="123">
        <v>228</v>
      </c>
      <c r="F79" s="123">
        <v>6</v>
      </c>
      <c r="G79" s="95">
        <f t="shared" si="3"/>
        <v>8.2200000000000006</v>
      </c>
      <c r="H79" s="124">
        <f t="shared" si="5"/>
        <v>8.2200000000000006</v>
      </c>
      <c r="I79" s="55">
        <f t="shared" si="4"/>
        <v>0</v>
      </c>
      <c r="J79" s="72"/>
      <c r="K79" s="72"/>
      <c r="L79" s="72"/>
      <c r="M79" s="80"/>
      <c r="N79" s="24"/>
      <c r="O79" s="81"/>
      <c r="P79" s="26"/>
      <c r="Q79" s="82"/>
      <c r="R79" s="26"/>
      <c r="S79" s="82"/>
      <c r="T79" s="26"/>
      <c r="U79" s="82"/>
    </row>
    <row r="80" spans="2:23" hidden="1" outlineLevel="2">
      <c r="B80" s="122" t="s">
        <v>70</v>
      </c>
      <c r="C80" s="122"/>
      <c r="D80" s="94" t="str">
        <f>IFERROR(VLOOKUP(C80,BDD!$B$16:$C$29,2,FALSE),"")</f>
        <v/>
      </c>
      <c r="E80" s="122"/>
      <c r="F80" s="122"/>
      <c r="G80" s="95" t="str">
        <f t="shared" si="3"/>
        <v/>
      </c>
      <c r="H80" s="124" t="str">
        <f t="shared" si="5"/>
        <v/>
      </c>
      <c r="I80" s="55">
        <f t="shared" si="4"/>
        <v>0</v>
      </c>
      <c r="J80" s="72"/>
      <c r="K80" s="72"/>
      <c r="L80" s="72"/>
      <c r="M80" s="80"/>
      <c r="N80" s="24"/>
      <c r="O80" s="81"/>
      <c r="P80" s="26"/>
      <c r="Q80" s="82"/>
      <c r="R80" s="26"/>
      <c r="S80" s="82"/>
      <c r="T80" s="26"/>
      <c r="U80" s="82"/>
    </row>
    <row r="81" spans="2:21" hidden="1" outlineLevel="2">
      <c r="B81" s="122" t="s">
        <v>70</v>
      </c>
      <c r="C81" s="122"/>
      <c r="D81" s="94" t="str">
        <f>IFERROR(VLOOKUP(C81,BDD!$B$16:$C$29,2,FALSE),"")</f>
        <v/>
      </c>
      <c r="E81" s="122"/>
      <c r="F81" s="122"/>
      <c r="G81" s="95" t="str">
        <f t="shared" si="3"/>
        <v/>
      </c>
      <c r="H81" s="124" t="str">
        <f t="shared" si="5"/>
        <v/>
      </c>
      <c r="I81" s="55">
        <f t="shared" si="4"/>
        <v>0</v>
      </c>
      <c r="J81" s="72"/>
      <c r="K81" s="72"/>
      <c r="L81" s="72"/>
      <c r="M81" s="80"/>
      <c r="N81" s="24"/>
      <c r="O81" s="81"/>
      <c r="P81" s="26"/>
      <c r="Q81" s="82"/>
      <c r="R81" s="26"/>
      <c r="S81" s="82"/>
      <c r="T81" s="26"/>
      <c r="U81" s="82"/>
    </row>
    <row r="82" spans="2:21" ht="14.7" hidden="1" outlineLevel="2" thickBot="1">
      <c r="B82" s="122" t="s">
        <v>70</v>
      </c>
      <c r="C82" s="122"/>
      <c r="D82" s="94" t="str">
        <f>IFERROR(VLOOKUP(C82,BDD!$B$16:$C$29,2,FALSE),"")</f>
        <v/>
      </c>
      <c r="E82" s="122"/>
      <c r="F82" s="122"/>
      <c r="G82" s="95" t="str">
        <f t="shared" si="3"/>
        <v/>
      </c>
      <c r="H82" s="124" t="str">
        <f t="shared" si="5"/>
        <v/>
      </c>
      <c r="I82" s="55">
        <f t="shared" si="4"/>
        <v>0</v>
      </c>
      <c r="J82" s="72"/>
      <c r="K82" s="72"/>
      <c r="L82" s="72"/>
      <c r="M82" s="80"/>
      <c r="N82" s="24"/>
      <c r="O82" s="81"/>
      <c r="P82" s="26"/>
      <c r="Q82" s="82"/>
      <c r="R82" s="26"/>
      <c r="S82" s="82"/>
      <c r="T82" s="26"/>
      <c r="U82" s="82"/>
    </row>
    <row r="83" spans="2:21" ht="14.7" hidden="1" outlineLevel="1" thickBot="1">
      <c r="B83" s="57" t="s">
        <v>71</v>
      </c>
      <c r="E83" s="125">
        <f>SUM(E72:E82)</f>
        <v>96313</v>
      </c>
      <c r="F83" s="126">
        <f t="shared" ref="F83:H83" si="6">SUM(F72:F82)</f>
        <v>3340</v>
      </c>
      <c r="G83" s="126">
        <f t="shared" si="6"/>
        <v>4011.4400000000005</v>
      </c>
      <c r="H83" s="127">
        <f t="shared" si="6"/>
        <v>4011.4400000000005</v>
      </c>
      <c r="I83" s="92">
        <f>SUM(I72:I82)</f>
        <v>1132697.4210933601</v>
      </c>
      <c r="J83" s="73">
        <f>SUM(J72:J82)</f>
        <v>1132697.4210933601</v>
      </c>
      <c r="K83" s="74">
        <f t="shared" ref="K83:L83" si="7">SUM(K72:K82)</f>
        <v>0</v>
      </c>
      <c r="L83" s="75">
        <f t="shared" si="7"/>
        <v>0</v>
      </c>
      <c r="M83" s="71"/>
      <c r="N83" s="70">
        <f>SUM(N72:N82)</f>
        <v>643550.54253930005</v>
      </c>
      <c r="P83" s="23">
        <f>SUM(P72:P82)</f>
        <v>304361.57700739085</v>
      </c>
      <c r="R83" s="23">
        <f>SUM(R72:R82)</f>
        <v>26575.289910399999</v>
      </c>
      <c r="T83" s="23">
        <f>SUM(T72:T82)</f>
        <v>1100128.2286255809</v>
      </c>
    </row>
    <row r="84" spans="2:21" hidden="1" outlineLevel="1"/>
    <row r="85" spans="2:21" hidden="1" outlineLevel="1"/>
    <row r="86" spans="2:21" hidden="1" outlineLevel="1"/>
    <row r="87" spans="2:21" ht="16.899999999999999" hidden="1" customHeight="1" outlineLevel="1">
      <c r="B87" s="3" t="s">
        <v>72</v>
      </c>
      <c r="I87" s="211" t="s">
        <v>36</v>
      </c>
      <c r="J87" s="211"/>
      <c r="K87" s="211"/>
      <c r="L87" s="211"/>
      <c r="M87" s="211"/>
      <c r="N87" s="211" t="s">
        <v>37</v>
      </c>
      <c r="O87" s="211"/>
      <c r="P87" s="211" t="s">
        <v>38</v>
      </c>
      <c r="Q87" s="211"/>
      <c r="R87" s="211" t="s">
        <v>39</v>
      </c>
      <c r="S87" s="211"/>
      <c r="T87" s="211" t="s">
        <v>73</v>
      </c>
      <c r="U87" s="211"/>
    </row>
    <row r="88" spans="2:21" ht="42.6" hidden="1" customHeight="1" outlineLevel="1">
      <c r="B88" s="37" t="s">
        <v>74</v>
      </c>
      <c r="C88" s="37" t="s">
        <v>75</v>
      </c>
      <c r="D88" s="37" t="s">
        <v>76</v>
      </c>
      <c r="E88" s="37" t="s">
        <v>44</v>
      </c>
      <c r="F88" s="37" t="s">
        <v>77</v>
      </c>
      <c r="G88" s="37"/>
      <c r="H88" s="37"/>
      <c r="I88" s="37" t="s">
        <v>78</v>
      </c>
      <c r="J88" s="83" t="s">
        <v>79</v>
      </c>
      <c r="K88" s="76" t="s">
        <v>80</v>
      </c>
      <c r="L88" s="77" t="s">
        <v>81</v>
      </c>
      <c r="N88" s="37" t="s">
        <v>82</v>
      </c>
      <c r="P88" s="37" t="s">
        <v>83</v>
      </c>
      <c r="R88" s="37" t="s">
        <v>84</v>
      </c>
      <c r="T88" s="37" t="s">
        <v>85</v>
      </c>
    </row>
    <row r="89" spans="2:21" ht="29.1" hidden="1" customHeight="1" outlineLevel="1">
      <c r="C89" s="37"/>
      <c r="D89" s="53"/>
      <c r="E89" s="53" t="s">
        <v>86</v>
      </c>
      <c r="F89" s="53" t="s">
        <v>87</v>
      </c>
      <c r="G89" s="53"/>
      <c r="H89" s="53"/>
      <c r="I89" s="53" t="s">
        <v>57</v>
      </c>
      <c r="J89" s="78" t="s">
        <v>57</v>
      </c>
      <c r="K89" s="78" t="s">
        <v>57</v>
      </c>
      <c r="L89" s="78" t="s">
        <v>57</v>
      </c>
      <c r="M89" s="79" t="s">
        <v>58</v>
      </c>
      <c r="N89" s="53" t="s">
        <v>57</v>
      </c>
      <c r="O89" s="79" t="s">
        <v>58</v>
      </c>
      <c r="P89" s="53" t="s">
        <v>57</v>
      </c>
      <c r="Q89" s="79" t="s">
        <v>58</v>
      </c>
      <c r="R89" s="53" t="s">
        <v>57</v>
      </c>
      <c r="S89" s="79" t="s">
        <v>58</v>
      </c>
      <c r="T89" s="53" t="s">
        <v>57</v>
      </c>
      <c r="U89" s="79" t="s">
        <v>58</v>
      </c>
    </row>
    <row r="90" spans="2:21" hidden="1" outlineLevel="2">
      <c r="B90" s="1" t="s">
        <v>88</v>
      </c>
      <c r="C90" s="122" t="s">
        <v>89</v>
      </c>
      <c r="D90" s="122" t="s">
        <v>90</v>
      </c>
      <c r="E90" s="123"/>
      <c r="F90" s="123"/>
      <c r="G90" s="95"/>
      <c r="H90" s="96"/>
      <c r="I90" s="84">
        <f t="shared" ref="I90:I100" si="8">SUM(J90:L90)</f>
        <v>359283.23508459865</v>
      </c>
      <c r="J90" s="85">
        <v>21758.996214995241</v>
      </c>
      <c r="K90" s="85">
        <v>137985.50000000006</v>
      </c>
      <c r="L90" s="85">
        <v>199538.73886960332</v>
      </c>
      <c r="M90" s="86" t="s">
        <v>91</v>
      </c>
      <c r="N90" s="84">
        <v>1498.354023852</v>
      </c>
      <c r="O90" s="86" t="s">
        <v>91</v>
      </c>
      <c r="P90" s="84">
        <v>47448.629941053761</v>
      </c>
      <c r="Q90" s="86" t="s">
        <v>91</v>
      </c>
      <c r="R90" s="84">
        <v>5491.4040683999992</v>
      </c>
      <c r="S90" s="86" t="s">
        <v>91</v>
      </c>
      <c r="T90" s="84">
        <v>-306</v>
      </c>
      <c r="U90" s="86" t="s">
        <v>91</v>
      </c>
    </row>
    <row r="91" spans="2:21" hidden="1" outlineLevel="2">
      <c r="B91" s="1" t="s">
        <v>92</v>
      </c>
      <c r="C91" s="122" t="s">
        <v>93</v>
      </c>
      <c r="D91" s="122" t="s">
        <v>90</v>
      </c>
      <c r="E91" s="123"/>
      <c r="F91" s="123"/>
      <c r="G91" s="95"/>
      <c r="H91" s="96"/>
      <c r="I91" s="84">
        <f t="shared" si="8"/>
        <v>0</v>
      </c>
      <c r="J91" s="85"/>
      <c r="K91" s="85"/>
      <c r="L91" s="85"/>
      <c r="M91" s="86"/>
      <c r="N91" s="84"/>
      <c r="O91" s="86"/>
      <c r="P91" s="84"/>
      <c r="Q91" s="86"/>
      <c r="R91" s="84"/>
      <c r="S91" s="86"/>
      <c r="T91" s="84"/>
      <c r="U91" s="86"/>
    </row>
    <row r="92" spans="2:21" hidden="1" outlineLevel="2">
      <c r="B92" s="1" t="s">
        <v>70</v>
      </c>
      <c r="C92" s="122"/>
      <c r="D92" s="122"/>
      <c r="E92" s="123"/>
      <c r="F92" s="123"/>
      <c r="G92" s="95"/>
      <c r="H92" s="96"/>
      <c r="I92" s="84">
        <f t="shared" si="8"/>
        <v>0</v>
      </c>
      <c r="J92" s="85"/>
      <c r="K92" s="85"/>
      <c r="L92" s="85"/>
      <c r="M92" s="86"/>
      <c r="N92" s="84"/>
      <c r="O92" s="86"/>
      <c r="P92" s="84"/>
      <c r="Q92" s="86"/>
      <c r="R92" s="84"/>
      <c r="S92" s="86"/>
      <c r="T92" s="84"/>
      <c r="U92" s="86"/>
    </row>
    <row r="93" spans="2:21" hidden="1" outlineLevel="2">
      <c r="B93" s="1" t="s">
        <v>70</v>
      </c>
      <c r="C93" s="122"/>
      <c r="D93" s="122"/>
      <c r="E93" s="123"/>
      <c r="F93" s="123"/>
      <c r="G93" s="95"/>
      <c r="H93" s="96"/>
      <c r="I93" s="84">
        <f t="shared" si="8"/>
        <v>0</v>
      </c>
      <c r="J93" s="85"/>
      <c r="K93" s="85"/>
      <c r="L93" s="85"/>
      <c r="M93" s="86"/>
      <c r="N93" s="84"/>
      <c r="O93" s="86"/>
      <c r="P93" s="84"/>
      <c r="Q93" s="86"/>
      <c r="R93" s="84"/>
      <c r="S93" s="86"/>
      <c r="T93" s="84"/>
      <c r="U93" s="86"/>
    </row>
    <row r="94" spans="2:21" hidden="1" outlineLevel="2">
      <c r="B94" s="1" t="s">
        <v>70</v>
      </c>
      <c r="C94" s="122"/>
      <c r="D94" s="122"/>
      <c r="E94" s="123"/>
      <c r="F94" s="123"/>
      <c r="G94" s="95"/>
      <c r="H94" s="96"/>
      <c r="I94" s="84">
        <f t="shared" si="8"/>
        <v>0</v>
      </c>
      <c r="J94" s="85"/>
      <c r="K94" s="85"/>
      <c r="L94" s="85"/>
      <c r="M94" s="86"/>
      <c r="N94" s="84"/>
      <c r="O94" s="86"/>
      <c r="P94" s="84"/>
      <c r="Q94" s="86"/>
      <c r="R94" s="84"/>
      <c r="S94" s="86"/>
      <c r="T94" s="84"/>
      <c r="U94" s="86"/>
    </row>
    <row r="95" spans="2:21" hidden="1" outlineLevel="2">
      <c r="B95" s="1" t="s">
        <v>70</v>
      </c>
      <c r="C95" s="122"/>
      <c r="D95" s="122"/>
      <c r="E95" s="123"/>
      <c r="F95" s="123"/>
      <c r="G95" s="95"/>
      <c r="H95" s="96"/>
      <c r="I95" s="84">
        <f t="shared" si="8"/>
        <v>0</v>
      </c>
      <c r="J95" s="85"/>
      <c r="K95" s="85"/>
      <c r="L95" s="85"/>
      <c r="M95" s="86"/>
      <c r="N95" s="84"/>
      <c r="O95" s="86"/>
      <c r="P95" s="84"/>
      <c r="Q95" s="86"/>
      <c r="R95" s="84"/>
      <c r="S95" s="86"/>
      <c r="T95" s="84"/>
      <c r="U95" s="86"/>
    </row>
    <row r="96" spans="2:21" hidden="1" outlineLevel="2">
      <c r="B96" s="1" t="s">
        <v>70</v>
      </c>
      <c r="C96" s="122"/>
      <c r="D96" s="122"/>
      <c r="E96" s="123"/>
      <c r="F96" s="123"/>
      <c r="G96" s="95"/>
      <c r="H96" s="96"/>
      <c r="I96" s="84">
        <f t="shared" si="8"/>
        <v>0</v>
      </c>
      <c r="J96" s="85"/>
      <c r="K96" s="85"/>
      <c r="L96" s="85"/>
      <c r="M96" s="86"/>
      <c r="N96" s="84"/>
      <c r="O96" s="86"/>
      <c r="P96" s="84"/>
      <c r="Q96" s="86"/>
      <c r="R96" s="84"/>
      <c r="S96" s="86"/>
      <c r="T96" s="84"/>
      <c r="U96" s="86"/>
    </row>
    <row r="97" spans="2:21" hidden="1" outlineLevel="2">
      <c r="B97" s="1" t="s">
        <v>70</v>
      </c>
      <c r="C97" s="122"/>
      <c r="D97" s="122"/>
      <c r="E97" s="123"/>
      <c r="F97" s="123"/>
      <c r="G97" s="95"/>
      <c r="H97" s="96"/>
      <c r="I97" s="84">
        <f t="shared" si="8"/>
        <v>0</v>
      </c>
      <c r="J97" s="85"/>
      <c r="K97" s="85"/>
      <c r="L97" s="85"/>
      <c r="M97" s="86"/>
      <c r="N97" s="84"/>
      <c r="O97" s="86"/>
      <c r="P97" s="84"/>
      <c r="Q97" s="86"/>
      <c r="R97" s="84"/>
      <c r="S97" s="86"/>
      <c r="T97" s="84"/>
      <c r="U97" s="86"/>
    </row>
    <row r="98" spans="2:21" hidden="1" outlineLevel="2">
      <c r="B98" s="1" t="s">
        <v>70</v>
      </c>
      <c r="C98" s="122"/>
      <c r="D98" s="122"/>
      <c r="E98" s="122"/>
      <c r="F98" s="122"/>
      <c r="G98" s="95"/>
      <c r="H98" s="96"/>
      <c r="I98" s="84">
        <f t="shared" si="8"/>
        <v>0</v>
      </c>
      <c r="J98" s="85"/>
      <c r="K98" s="85"/>
      <c r="L98" s="85"/>
      <c r="M98" s="86"/>
      <c r="N98" s="84"/>
      <c r="O98" s="86"/>
      <c r="P98" s="84"/>
      <c r="Q98" s="86"/>
      <c r="R98" s="84"/>
      <c r="S98" s="86"/>
      <c r="T98" s="84"/>
      <c r="U98" s="86"/>
    </row>
    <row r="99" spans="2:21" hidden="1" outlineLevel="2">
      <c r="B99" s="1" t="s">
        <v>70</v>
      </c>
      <c r="C99" s="122"/>
      <c r="D99" s="122"/>
      <c r="E99" s="122"/>
      <c r="F99" s="122"/>
      <c r="G99" s="95"/>
      <c r="H99" s="96"/>
      <c r="I99" s="84">
        <f t="shared" si="8"/>
        <v>0</v>
      </c>
      <c r="J99" s="85"/>
      <c r="K99" s="85"/>
      <c r="L99" s="85"/>
      <c r="M99" s="86"/>
      <c r="N99" s="84"/>
      <c r="O99" s="86"/>
      <c r="P99" s="84"/>
      <c r="Q99" s="86"/>
      <c r="R99" s="84"/>
      <c r="S99" s="86"/>
      <c r="T99" s="84"/>
      <c r="U99" s="86"/>
    </row>
    <row r="100" spans="2:21" ht="14.7" hidden="1" outlineLevel="2" thickBot="1">
      <c r="B100" s="1" t="s">
        <v>70</v>
      </c>
      <c r="C100" s="122"/>
      <c r="D100" s="122"/>
      <c r="E100" s="122"/>
      <c r="F100" s="122"/>
      <c r="G100" s="95"/>
      <c r="H100" s="96"/>
      <c r="I100" s="84">
        <f t="shared" si="8"/>
        <v>0</v>
      </c>
      <c r="J100" s="85"/>
      <c r="K100" s="85"/>
      <c r="L100" s="85"/>
      <c r="M100" s="86"/>
      <c r="N100" s="84"/>
      <c r="O100" s="86"/>
      <c r="P100" s="84"/>
      <c r="Q100" s="86"/>
      <c r="R100" s="84"/>
      <c r="S100" s="86"/>
      <c r="T100" s="84"/>
      <c r="U100" s="86"/>
    </row>
    <row r="101" spans="2:21" ht="14.7" hidden="1" outlineLevel="1" thickBot="1">
      <c r="B101" s="57" t="s">
        <v>71</v>
      </c>
      <c r="E101" s="125">
        <f>SUM(E90:E100)</f>
        <v>0</v>
      </c>
      <c r="F101" s="126">
        <f t="shared" ref="F101" si="9">SUM(F90:F100)</f>
        <v>0</v>
      </c>
      <c r="G101" s="126">
        <f t="shared" ref="G101" si="10">SUM(G90:G100)</f>
        <v>0</v>
      </c>
      <c r="H101" s="127">
        <f>SUM(H90:H100)</f>
        <v>0</v>
      </c>
      <c r="I101" s="91">
        <f>SUM(I90:I100)</f>
        <v>359283.23508459865</v>
      </c>
      <c r="J101" s="87">
        <f>SUM(J90:J100)</f>
        <v>21758.996214995241</v>
      </c>
      <c r="K101" s="88">
        <f>SUM(K90:K100)</f>
        <v>137985.50000000006</v>
      </c>
      <c r="L101" s="89">
        <f t="shared" ref="L101" si="11">SUM(L90:L100)</f>
        <v>199538.73886960332</v>
      </c>
      <c r="M101" s="71"/>
      <c r="N101" s="90">
        <f>SUM(N90:N100)</f>
        <v>1498.354023852</v>
      </c>
      <c r="P101" s="90">
        <f>SUM(P90:P100)</f>
        <v>47448.629941053761</v>
      </c>
      <c r="R101" s="90">
        <f>SUM(R90:R100)</f>
        <v>5491.4040683999992</v>
      </c>
      <c r="T101" s="90">
        <f>SUM(T90:T100)</f>
        <v>-306</v>
      </c>
    </row>
    <row r="102" spans="2:21" hidden="1" outlineLevel="1"/>
    <row r="103" spans="2:21" hidden="1" outlineLevel="1"/>
    <row r="104" spans="2:21" hidden="1" outlineLevel="1"/>
    <row r="105" spans="2:21" hidden="1" outlineLevel="1">
      <c r="B105" s="3" t="s">
        <v>94</v>
      </c>
    </row>
    <row r="106" spans="2:21" hidden="1" outlineLevel="1">
      <c r="B106" s="3"/>
      <c r="I106" s="37" t="s">
        <v>95</v>
      </c>
    </row>
    <row r="107" spans="2:21" hidden="1" outlineLevel="1">
      <c r="I107" s="53" t="s">
        <v>96</v>
      </c>
    </row>
    <row r="108" spans="2:21" hidden="1" outlineLevel="2">
      <c r="B108" s="1" t="s">
        <v>97</v>
      </c>
      <c r="I108" s="93">
        <v>1</v>
      </c>
    </row>
    <row r="109" spans="2:21" hidden="1" outlineLevel="2">
      <c r="B109" s="1" t="s">
        <v>98</v>
      </c>
      <c r="I109" s="93">
        <v>1.380416680911958</v>
      </c>
    </row>
    <row r="110" spans="2:21" hidden="1" outlineLevel="2">
      <c r="B110" s="1" t="s">
        <v>99</v>
      </c>
      <c r="I110" s="93">
        <v>2.9473221441676358</v>
      </c>
    </row>
    <row r="111" spans="2:21" hidden="1" outlineLevel="2">
      <c r="B111" s="1" t="s">
        <v>100</v>
      </c>
      <c r="I111" s="93">
        <v>1.6972234718001149</v>
      </c>
    </row>
    <row r="112" spans="2:21" ht="14.7" hidden="1" outlineLevel="2" thickBot="1">
      <c r="B112" s="1" t="s">
        <v>101</v>
      </c>
      <c r="I112" s="93">
        <v>0.7295930142742848</v>
      </c>
    </row>
    <row r="113" spans="2:9" ht="14.7" hidden="1" outlineLevel="1" thickBot="1">
      <c r="B113" s="57" t="s">
        <v>71</v>
      </c>
      <c r="G113" s="57"/>
      <c r="H113" s="57"/>
      <c r="I113" s="25">
        <f>SUM(I108:I112)</f>
        <v>7.7545553111539931</v>
      </c>
    </row>
    <row r="114" spans="2:9" hidden="1" outlineLevel="1"/>
    <row r="115" spans="2:9" hidden="1" outlineLevel="1"/>
    <row r="116" spans="2:9" collapsed="1"/>
    <row r="120" spans="2:9" ht="18.3">
      <c r="B120" s="114" t="s">
        <v>152</v>
      </c>
    </row>
    <row r="121" spans="2:9" s="68" customFormat="1" ht="43.15" hidden="1" customHeight="1" outlineLevel="1">
      <c r="C121" s="37" t="s">
        <v>160</v>
      </c>
      <c r="D121" s="37" t="s">
        <v>161</v>
      </c>
      <c r="E121" s="37" t="s">
        <v>162</v>
      </c>
      <c r="F121" s="212" t="s">
        <v>163</v>
      </c>
      <c r="G121" s="212"/>
      <c r="H121" s="212"/>
    </row>
    <row r="122" spans="2:9" hidden="1" outlineLevel="1">
      <c r="B122" s="3"/>
      <c r="F122" s="30" t="s">
        <v>236</v>
      </c>
    </row>
    <row r="123" spans="2:9" hidden="1" outlineLevel="1">
      <c r="B123" s="131" t="s">
        <v>156</v>
      </c>
      <c r="C123" s="130"/>
      <c r="D123" s="130"/>
      <c r="E123" s="130"/>
      <c r="F123" s="216" t="s">
        <v>178</v>
      </c>
      <c r="G123" s="216"/>
      <c r="H123" s="216"/>
    </row>
    <row r="124" spans="2:9" hidden="1" outlineLevel="1">
      <c r="B124" s="131" t="s">
        <v>157</v>
      </c>
      <c r="C124" s="130"/>
      <c r="D124" s="130"/>
      <c r="E124" s="130"/>
      <c r="F124" s="216" t="s">
        <v>176</v>
      </c>
      <c r="G124" s="216"/>
      <c r="H124" s="216"/>
    </row>
    <row r="125" spans="2:9" hidden="1" outlineLevel="1">
      <c r="B125" s="131" t="s">
        <v>158</v>
      </c>
      <c r="C125" s="130"/>
      <c r="D125" s="130"/>
      <c r="E125" s="130"/>
      <c r="F125" s="216" t="s">
        <v>178</v>
      </c>
      <c r="G125" s="216"/>
      <c r="H125" s="216"/>
    </row>
    <row r="126" spans="2:9" ht="16.899999999999999" hidden="1" customHeight="1" outlineLevel="1">
      <c r="B126" s="131" t="s">
        <v>159</v>
      </c>
      <c r="C126" s="130"/>
      <c r="D126" s="130"/>
      <c r="E126" s="130"/>
      <c r="F126" s="216" t="s">
        <v>178</v>
      </c>
      <c r="G126" s="216"/>
      <c r="H126" s="216"/>
    </row>
    <row r="127" spans="2:9" hidden="1" outlineLevel="1">
      <c r="B127" s="131" t="s">
        <v>184</v>
      </c>
      <c r="C127" s="130"/>
      <c r="D127" s="130"/>
      <c r="E127" s="130"/>
      <c r="F127" s="216" t="s">
        <v>178</v>
      </c>
      <c r="G127" s="216"/>
      <c r="H127" s="216"/>
    </row>
    <row r="128" spans="2:9" hidden="1" outlineLevel="1">
      <c r="B128" s="131" t="s">
        <v>185</v>
      </c>
      <c r="C128" s="130"/>
      <c r="D128" s="130"/>
      <c r="E128" s="130"/>
      <c r="F128" s="216" t="s">
        <v>178</v>
      </c>
      <c r="G128" s="216"/>
      <c r="H128" s="216"/>
    </row>
    <row r="129" spans="2:8" hidden="1" outlineLevel="1">
      <c r="B129" s="131" t="s">
        <v>186</v>
      </c>
      <c r="C129" s="130"/>
      <c r="D129" s="130"/>
      <c r="E129" s="130"/>
      <c r="F129" s="216" t="s">
        <v>178</v>
      </c>
      <c r="G129" s="216"/>
      <c r="H129" s="216"/>
    </row>
    <row r="130" spans="2:8" hidden="1" outlineLevel="1">
      <c r="E130" s="30" t="s">
        <v>189</v>
      </c>
    </row>
    <row r="131" spans="2:8" hidden="1" outlineLevel="1"/>
    <row r="132" spans="2:8" collapsed="1"/>
    <row r="165" spans="2:7" hidden="1">
      <c r="B165" s="115" t="s">
        <v>126</v>
      </c>
    </row>
    <row r="166" spans="2:7" hidden="1"/>
    <row r="167" spans="2:7" ht="14.7" hidden="1" thickBot="1">
      <c r="B167" s="3" t="s">
        <v>127</v>
      </c>
      <c r="E167" s="3" t="s">
        <v>128</v>
      </c>
      <c r="F167" s="45">
        <v>0.05</v>
      </c>
    </row>
    <row r="168" spans="2:7" hidden="1">
      <c r="C168" s="30" t="s">
        <v>129</v>
      </c>
      <c r="D168" s="30" t="s">
        <v>130</v>
      </c>
      <c r="F168" s="30" t="s">
        <v>129</v>
      </c>
      <c r="G168" s="30" t="s">
        <v>130</v>
      </c>
    </row>
    <row r="169" spans="2:7" hidden="1">
      <c r="B169" s="6" t="s">
        <v>131</v>
      </c>
      <c r="C169" s="31">
        <f>IF('2. CONCEPTION'!$C21&lt;'2. CONCEPTION'!D21,1,0)</f>
        <v>1</v>
      </c>
      <c r="D169" s="31">
        <f>IF('2. CONCEPTION'!$C21&lt;'2. CONCEPTION'!F21,1,0)</f>
        <v>0</v>
      </c>
      <c r="F169" s="46">
        <f>IF('2. CONCEPTION'!$C21&lt;'2. CONCEPTION'!D21,1,IF('2. CONCEPTION'!$C21&lt;'2. CONCEPTION'!D21*(1+$F$167),0.5,0))</f>
        <v>1</v>
      </c>
      <c r="G169" s="46">
        <f>IF('2. CONCEPTION'!$C21&lt;'2. CONCEPTION'!F21,1,IF('2. CONCEPTION'!$C21&lt;'2. CONCEPTION'!F21*(1+$F$167),0.5,0))</f>
        <v>0.5</v>
      </c>
    </row>
    <row r="170" spans="2:7" hidden="1">
      <c r="B170" s="5" t="s">
        <v>132</v>
      </c>
      <c r="C170" s="32">
        <f>IF('2. CONCEPTION'!$C30&lt;'2. CONCEPTION'!D30,1,0)</f>
        <v>1</v>
      </c>
      <c r="D170" s="32">
        <f>IF('2. CONCEPTION'!$C30&lt;'2. CONCEPTION'!F30,1,0)</f>
        <v>1</v>
      </c>
      <c r="F170" s="47">
        <f>IF('2. CONCEPTION'!$C30&lt;'2. CONCEPTION'!D30,1,IF('2. CONCEPTION'!$C30&lt;'2. CONCEPTION'!D30*(1+$F$167),0.5,0))</f>
        <v>1</v>
      </c>
      <c r="G170" s="47">
        <f>IF('2. CONCEPTION'!$C30&lt;'2. CONCEPTION'!F30,1,IF('2. CONCEPTION'!$C30&lt;'2. CONCEPTION'!F30*(1+$F$167),0.5,0))</f>
        <v>1</v>
      </c>
    </row>
    <row r="171" spans="2:7" hidden="1">
      <c r="B171" s="7" t="s">
        <v>133</v>
      </c>
      <c r="C171" s="33">
        <f>IF('2. CONCEPTION'!$C36&lt;'2. CONCEPTION'!D36,1,0)</f>
        <v>0</v>
      </c>
      <c r="D171" s="33">
        <f>IF('2. CONCEPTION'!$C36&lt;'2. CONCEPTION'!F36,1,0)</f>
        <v>0</v>
      </c>
      <c r="F171" s="48">
        <f>IF('2. CONCEPTION'!$C36&lt;'2. CONCEPTION'!D36,1,IF('2. CONCEPTION'!$C36&lt;'2. CONCEPTION'!D36*(1+$F$167),0.5,0))</f>
        <v>0</v>
      </c>
      <c r="G171" s="48">
        <f>IF('2. CONCEPTION'!$C36&lt;'2. CONCEPTION'!F36,1,IF('2. CONCEPTION'!$C36&lt;'2. CONCEPTION'!F36*(1+$F$167),0.5,0))</f>
        <v>0</v>
      </c>
    </row>
    <row r="172" spans="2:7" hidden="1">
      <c r="B172" s="8" t="s">
        <v>134</v>
      </c>
      <c r="C172" s="34">
        <f>IF('2. CONCEPTION'!$C38&lt;'2. CONCEPTION'!D38,1,0)</f>
        <v>1</v>
      </c>
      <c r="D172" s="34">
        <f>IF('2. CONCEPTION'!$C38&lt;'2. CONCEPTION'!F38,1,0)</f>
        <v>0</v>
      </c>
      <c r="F172" s="49">
        <f>IF('2. CONCEPTION'!$C38&lt;'2. CONCEPTION'!D38,1,IF('2. CONCEPTION'!$C38&lt;'2. CONCEPTION'!D38*(1+$F$167),0.5,0))</f>
        <v>1</v>
      </c>
      <c r="G172" s="49">
        <f>IF('2. CONCEPTION'!$C38&lt;'2. CONCEPTION'!F38,1,IF('2. CONCEPTION'!$C38&lt;'2. CONCEPTION'!F38*(1+$F$167),0.5,0))</f>
        <v>0</v>
      </c>
    </row>
    <row r="173" spans="2:7" hidden="1">
      <c r="B173" s="9" t="s">
        <v>32</v>
      </c>
      <c r="C173" s="35">
        <f>IF('2. CONCEPTION'!$C51&lt;'2. CONCEPTION'!D51,1,0)</f>
        <v>1</v>
      </c>
      <c r="D173" s="35">
        <f>IF('2. CONCEPTION'!$C51&lt;'2. CONCEPTION'!F51,1,0)</f>
        <v>0</v>
      </c>
      <c r="F173" s="50">
        <f>IF('2. CONCEPTION'!$C51&lt;'2. CONCEPTION'!D51,1,IF('2. CONCEPTION'!$C51&lt;'2. CONCEPTION'!D51*(1+$F$167),0.5,0))</f>
        <v>1</v>
      </c>
      <c r="G173" s="50">
        <f>IF('2. CONCEPTION'!$C51&lt;'2. CONCEPTION'!F51,1,IF('2. CONCEPTION'!$C51&lt;'2. CONCEPTION'!F51*(1+$F$167),0.5,0))</f>
        <v>0</v>
      </c>
    </row>
  </sheetData>
  <mergeCells count="20">
    <mergeCell ref="F128:H128"/>
    <mergeCell ref="F129:H129"/>
    <mergeCell ref="F121:H121"/>
    <mergeCell ref="F123:H123"/>
    <mergeCell ref="F124:H124"/>
    <mergeCell ref="F125:H125"/>
    <mergeCell ref="F126:H126"/>
    <mergeCell ref="F127:H127"/>
    <mergeCell ref="D20:E20"/>
    <mergeCell ref="F20:G20"/>
    <mergeCell ref="P69:Q69"/>
    <mergeCell ref="R69:S69"/>
    <mergeCell ref="T69:U69"/>
    <mergeCell ref="I69:M69"/>
    <mergeCell ref="N69:O69"/>
    <mergeCell ref="I87:M87"/>
    <mergeCell ref="N87:O87"/>
    <mergeCell ref="P87:Q87"/>
    <mergeCell ref="R87:S87"/>
    <mergeCell ref="T87:U87"/>
  </mergeCells>
  <conditionalFormatting sqref="C61:C63">
    <cfRule type="containsText" dxfId="2" priority="2" operator="containsText" text="NON">
      <formula>NOT(ISERROR(SEARCH("NON",C61)))</formula>
    </cfRule>
    <cfRule type="containsText" dxfId="1" priority="3" operator="containsText" text="OUI">
      <formula>NOT(ISERROR(SEARCH("OUI",C61)))</formula>
    </cfRule>
  </conditionalFormatting>
  <conditionalFormatting sqref="H72:H82">
    <cfRule type="cellIs" dxfId="0" priority="1" operator="notEqual">
      <formula>$G72</formula>
    </cfRule>
  </conditionalFormatting>
  <dataValidations count="1">
    <dataValidation type="list" allowBlank="1" showInputMessage="1" showErrorMessage="1" sqref="D90:D100" xr:uid="{45BEEAB9-9DED-4AA2-81BA-D189A6929E5D}">
      <formula1>"Public,Privé"</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5" id="{60647056-1C2A-4278-AC76-6A75C8C1DB72}">
            <x14:iconSet iconSet="3Symbols2" showValue="0" custom="1">
              <x14:cfvo type="percent">
                <xm:f>0</xm:f>
              </x14:cfvo>
              <x14:cfvo type="num">
                <xm:f>0.4</xm:f>
              </x14:cfvo>
              <x14:cfvo type="num">
                <xm:f>0.6</xm:f>
              </x14:cfvo>
              <x14:cfIcon iconSet="3Symbols2" iconId="0"/>
              <x14:cfIcon iconSet="3Triangles" iconId="1"/>
              <x14:cfIcon iconSet="3Symbols2" iconId="2"/>
            </x14:iconSet>
          </x14:cfRule>
          <xm:sqref>E21:E51 G21:G51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201FD25D-756A-4A65-80C0-F2FC7A47FEA5}">
          <x14:formula1>
            <xm:f>'1. OBJECTIF BBCA'!$B$13:$B$26</xm:f>
          </x14:formula1>
          <xm:sqref>C72:C82</xm:sqref>
        </x14:dataValidation>
        <x14:dataValidation type="list" allowBlank="1" showInputMessage="1" showErrorMessage="1" xr:uid="{1766633E-29BC-460B-97E2-013ADA7A4DCF}">
          <x14:formula1>
            <xm:f>BDD!$B$33:$B$37</xm:f>
          </x14:formula1>
          <xm:sqref>M72:M82 U90:U100 S90:S100 Q90:Q100 O90:O100 M90:M100 U72:U82 S72:S82 Q72:Q82 O72:O82</xm:sqref>
        </x14:dataValidation>
        <x14:dataValidation type="list" allowBlank="1" showInputMessage="1" showErrorMessage="1" xr:uid="{DF12A554-EFAC-4297-AD95-554F83F0D797}">
          <x14:formula1>
            <xm:f>BDD!$D$54:$D$72</xm:f>
          </x14:formula1>
          <xm:sqref>F123:F129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28FB-D942-4187-8C91-FD163F5ABB9C}">
  <dimension ref="B1:Q72"/>
  <sheetViews>
    <sheetView workbookViewId="0">
      <selection activeCell="G21" sqref="G21"/>
    </sheetView>
  </sheetViews>
  <sheetFormatPr baseColWidth="10" defaultColWidth="11.26171875" defaultRowHeight="14.4"/>
  <cols>
    <col min="1" max="1" width="11.26171875" style="1"/>
    <col min="2" max="2" width="21.47265625" style="1" customWidth="1"/>
    <col min="3" max="3" width="7.3671875" style="1" customWidth="1"/>
    <col min="4" max="4" width="11.26171875" style="1"/>
    <col min="5" max="5" width="7.3671875" style="1" customWidth="1"/>
    <col min="6" max="11" width="11.26171875" style="1"/>
    <col min="12" max="12" width="30.62890625" style="1" customWidth="1"/>
    <col min="13" max="14" width="8.3671875" style="1" customWidth="1"/>
    <col min="15" max="15" width="9.62890625" style="1" customWidth="1"/>
    <col min="16" max="16384" width="11.26171875" style="1"/>
  </cols>
  <sheetData>
    <row r="1" spans="2:17">
      <c r="B1" s="3" t="s">
        <v>135</v>
      </c>
    </row>
    <row r="2" spans="2:17" ht="16.8">
      <c r="B2" s="10"/>
      <c r="C2" s="217" t="s">
        <v>129</v>
      </c>
      <c r="D2" s="217"/>
      <c r="E2" s="217" t="s">
        <v>130</v>
      </c>
      <c r="F2" s="217"/>
      <c r="G2" s="10"/>
    </row>
    <row r="3" spans="2:17" ht="16.8">
      <c r="B3" s="11" t="s">
        <v>136</v>
      </c>
      <c r="C3" s="12"/>
      <c r="D3" s="13">
        <v>150</v>
      </c>
      <c r="E3" s="14"/>
      <c r="F3" s="15">
        <v>100</v>
      </c>
      <c r="G3" s="16" t="s">
        <v>137</v>
      </c>
    </row>
    <row r="4" spans="2:17" ht="16.8">
      <c r="B4" s="11" t="s">
        <v>46</v>
      </c>
      <c r="C4" s="12"/>
      <c r="D4" s="13">
        <v>500</v>
      </c>
      <c r="E4" s="14"/>
      <c r="F4" s="15">
        <v>400</v>
      </c>
      <c r="G4" s="16" t="s">
        <v>137</v>
      </c>
    </row>
    <row r="5" spans="2:17" ht="16.8">
      <c r="B5" s="11" t="s">
        <v>49</v>
      </c>
      <c r="C5" s="12"/>
      <c r="D5" s="13">
        <v>150</v>
      </c>
      <c r="E5" s="14"/>
      <c r="F5" s="15">
        <v>110</v>
      </c>
      <c r="G5" s="16" t="s">
        <v>137</v>
      </c>
    </row>
    <row r="6" spans="2:17" ht="16.8">
      <c r="B6" s="218" t="s">
        <v>134</v>
      </c>
      <c r="C6" s="17" t="s">
        <v>138</v>
      </c>
      <c r="D6" s="13">
        <v>1000</v>
      </c>
      <c r="E6" s="18" t="s">
        <v>138</v>
      </c>
      <c r="F6" s="15">
        <f>ROUND(0.7*D6,1)</f>
        <v>700</v>
      </c>
      <c r="G6" s="16"/>
    </row>
    <row r="7" spans="2:17" ht="16.8">
      <c r="B7" s="218"/>
      <c r="C7" s="17" t="s">
        <v>139</v>
      </c>
      <c r="D7" s="13">
        <v>1300</v>
      </c>
      <c r="E7" s="18" t="s">
        <v>139</v>
      </c>
      <c r="F7" s="15">
        <f>(D7-$D$6)+F6</f>
        <v>1000</v>
      </c>
      <c r="G7" s="16" t="s">
        <v>137</v>
      </c>
    </row>
    <row r="8" spans="2:17" ht="16.8">
      <c r="B8" s="218"/>
      <c r="C8" s="17" t="s">
        <v>140</v>
      </c>
      <c r="D8" s="13">
        <v>1800</v>
      </c>
      <c r="E8" s="18" t="s">
        <v>140</v>
      </c>
      <c r="F8" s="15">
        <f>(D8-$D$6)+F6</f>
        <v>1500</v>
      </c>
      <c r="G8" s="16"/>
    </row>
    <row r="9" spans="2:17" ht="16.8">
      <c r="B9" s="11" t="s">
        <v>32</v>
      </c>
      <c r="C9" s="12"/>
      <c r="D9" s="13">
        <v>8</v>
      </c>
      <c r="E9" s="14"/>
      <c r="F9" s="15">
        <v>6.5</v>
      </c>
      <c r="G9" s="16" t="s">
        <v>141</v>
      </c>
      <c r="K9" s="112"/>
      <c r="M9" s="30"/>
      <c r="N9" s="30"/>
      <c r="P9" s="30"/>
      <c r="Q9" s="30"/>
    </row>
    <row r="10" spans="2:17">
      <c r="K10" s="112"/>
      <c r="L10" s="6"/>
      <c r="M10" s="6"/>
      <c r="N10" s="6"/>
      <c r="O10" s="6"/>
      <c r="P10" s="6"/>
      <c r="Q10" s="6"/>
    </row>
    <row r="11" spans="2:17">
      <c r="K11" s="112"/>
      <c r="L11" s="6"/>
      <c r="M11" s="6"/>
      <c r="N11" s="6"/>
      <c r="O11" s="6"/>
      <c r="P11" s="6"/>
      <c r="Q11" s="6"/>
    </row>
    <row r="12" spans="2:17">
      <c r="K12" s="112"/>
      <c r="L12" s="6"/>
      <c r="M12" s="6"/>
      <c r="N12" s="6"/>
      <c r="O12" s="6"/>
      <c r="P12" s="6"/>
      <c r="Q12" s="6"/>
    </row>
    <row r="13" spans="2:17">
      <c r="K13" s="112"/>
      <c r="L13" s="6"/>
      <c r="M13" s="6"/>
      <c r="N13" s="6"/>
      <c r="O13" s="6"/>
      <c r="P13" s="6"/>
      <c r="Q13" s="6"/>
    </row>
    <row r="14" spans="2:17">
      <c r="K14" s="112"/>
      <c r="L14" s="6"/>
      <c r="M14" s="6"/>
      <c r="N14" s="6"/>
      <c r="O14" s="6"/>
      <c r="P14" s="6"/>
      <c r="Q14" s="6"/>
    </row>
    <row r="15" spans="2:17" ht="33.6" customHeight="1">
      <c r="B15" s="212" t="s">
        <v>142</v>
      </c>
      <c r="C15" s="212"/>
      <c r="L15" s="6"/>
      <c r="M15" s="6"/>
      <c r="N15" s="6"/>
      <c r="O15" s="6"/>
      <c r="P15" s="6"/>
      <c r="Q15" s="6"/>
    </row>
    <row r="16" spans="2:17">
      <c r="B16" s="51" t="s">
        <v>15</v>
      </c>
      <c r="C16" s="2">
        <v>1</v>
      </c>
      <c r="K16" s="112"/>
      <c r="L16" s="6"/>
      <c r="M16" s="6"/>
      <c r="N16" s="6"/>
      <c r="O16" s="6"/>
      <c r="P16" s="6"/>
      <c r="Q16" s="6"/>
    </row>
    <row r="17" spans="2:17" ht="16.899999999999999" customHeight="1">
      <c r="B17" s="51" t="s">
        <v>16</v>
      </c>
      <c r="C17" s="2">
        <v>1</v>
      </c>
      <c r="K17" s="112"/>
      <c r="L17" s="6"/>
      <c r="M17" s="6"/>
      <c r="N17" s="6"/>
      <c r="O17" s="6"/>
      <c r="P17" s="6"/>
      <c r="Q17" s="6"/>
    </row>
    <row r="18" spans="2:17">
      <c r="B18" s="51" t="s">
        <v>17</v>
      </c>
      <c r="C18" s="2">
        <v>0.83</v>
      </c>
      <c r="K18" s="112"/>
      <c r="L18" s="6"/>
      <c r="M18" s="6"/>
      <c r="N18" s="6"/>
      <c r="O18" s="6"/>
      <c r="P18" s="6"/>
      <c r="Q18" s="6"/>
    </row>
    <row r="19" spans="2:17">
      <c r="B19" s="51" t="s">
        <v>18</v>
      </c>
      <c r="C19" s="2">
        <v>3.25</v>
      </c>
      <c r="K19" s="112"/>
      <c r="L19" s="6"/>
      <c r="M19" s="6"/>
      <c r="N19" s="6"/>
      <c r="O19" s="6"/>
      <c r="P19" s="6"/>
      <c r="Q19" s="6"/>
    </row>
    <row r="20" spans="2:17">
      <c r="B20" s="51" t="s">
        <v>19</v>
      </c>
      <c r="C20" s="2">
        <v>5.83</v>
      </c>
      <c r="K20" s="112"/>
      <c r="L20" s="6"/>
      <c r="M20" s="6"/>
      <c r="N20" s="6"/>
      <c r="O20" s="6"/>
      <c r="P20" s="6"/>
      <c r="Q20" s="6"/>
    </row>
    <row r="21" spans="2:17">
      <c r="B21" s="51" t="s">
        <v>20</v>
      </c>
      <c r="C21" s="2">
        <v>4.9800000000000004</v>
      </c>
      <c r="K21" s="112"/>
      <c r="L21" s="6"/>
      <c r="M21" s="6"/>
      <c r="N21" s="6"/>
      <c r="O21" s="6"/>
      <c r="P21" s="6"/>
      <c r="Q21" s="6"/>
    </row>
    <row r="22" spans="2:17">
      <c r="B22" s="51" t="s">
        <v>21</v>
      </c>
      <c r="C22" s="2">
        <v>1.8</v>
      </c>
    </row>
    <row r="23" spans="2:17">
      <c r="B23" s="51" t="s">
        <v>22</v>
      </c>
      <c r="C23" s="2">
        <v>3.16</v>
      </c>
    </row>
    <row r="24" spans="2:17">
      <c r="B24" s="51" t="s">
        <v>23</v>
      </c>
      <c r="C24" s="2">
        <v>1.79</v>
      </c>
    </row>
    <row r="25" spans="2:17">
      <c r="B25" s="51" t="s">
        <v>24</v>
      </c>
      <c r="C25" s="2">
        <v>1.97</v>
      </c>
    </row>
    <row r="26" spans="2:17">
      <c r="B26" s="51" t="s">
        <v>25</v>
      </c>
      <c r="C26" s="2">
        <v>2.1</v>
      </c>
    </row>
    <row r="27" spans="2:17">
      <c r="B27" s="51" t="s">
        <v>26</v>
      </c>
      <c r="C27" s="2">
        <v>1.37</v>
      </c>
    </row>
    <row r="28" spans="2:17">
      <c r="B28" s="51" t="s">
        <v>27</v>
      </c>
      <c r="C28" s="2">
        <v>0</v>
      </c>
    </row>
    <row r="29" spans="2:17">
      <c r="B29" s="51" t="s">
        <v>28</v>
      </c>
      <c r="C29" s="2">
        <v>1.7</v>
      </c>
    </row>
    <row r="32" spans="2:17">
      <c r="B32" s="54" t="s">
        <v>143</v>
      </c>
    </row>
    <row r="33" spans="2:2">
      <c r="B33" s="56" t="s">
        <v>61</v>
      </c>
    </row>
    <row r="34" spans="2:2">
      <c r="B34" s="56" t="s">
        <v>62</v>
      </c>
    </row>
    <row r="35" spans="2:2">
      <c r="B35" s="56" t="s">
        <v>144</v>
      </c>
    </row>
    <row r="36" spans="2:2">
      <c r="B36" s="56" t="s">
        <v>91</v>
      </c>
    </row>
    <row r="37" spans="2:2">
      <c r="B37" s="56" t="s">
        <v>28</v>
      </c>
    </row>
    <row r="39" spans="2:2">
      <c r="B39" s="54" t="s">
        <v>145</v>
      </c>
    </row>
    <row r="40" spans="2:2">
      <c r="B40" s="56" t="s">
        <v>146</v>
      </c>
    </row>
    <row r="41" spans="2:2">
      <c r="B41" s="56" t="s">
        <v>89</v>
      </c>
    </row>
    <row r="42" spans="2:2">
      <c r="B42" s="56" t="s">
        <v>93</v>
      </c>
    </row>
    <row r="43" spans="2:2">
      <c r="B43" s="56" t="s">
        <v>147</v>
      </c>
    </row>
    <row r="44" spans="2:2">
      <c r="B44" s="56" t="s">
        <v>148</v>
      </c>
    </row>
    <row r="45" spans="2:2">
      <c r="B45" s="56" t="s">
        <v>28</v>
      </c>
    </row>
    <row r="48" spans="2:2">
      <c r="B48" s="130" t="s">
        <v>153</v>
      </c>
    </row>
    <row r="49" spans="2:4">
      <c r="B49" s="130" t="s">
        <v>154</v>
      </c>
    </row>
    <row r="50" spans="2:4">
      <c r="B50" s="130" t="s">
        <v>32</v>
      </c>
    </row>
    <row r="52" spans="2:4">
      <c r="B52" s="101" t="s">
        <v>169</v>
      </c>
    </row>
    <row r="53" spans="2:4">
      <c r="B53" s="101" t="s">
        <v>170</v>
      </c>
    </row>
    <row r="54" spans="2:4">
      <c r="B54" s="101" t="s">
        <v>84</v>
      </c>
      <c r="D54" s="1" t="s">
        <v>164</v>
      </c>
    </row>
    <row r="55" spans="2:4">
      <c r="B55" s="101" t="s">
        <v>82</v>
      </c>
      <c r="D55" s="1" t="s">
        <v>165</v>
      </c>
    </row>
    <row r="56" spans="2:4">
      <c r="B56" s="101" t="s">
        <v>155</v>
      </c>
      <c r="D56" s="1" t="s">
        <v>166</v>
      </c>
    </row>
    <row r="57" spans="2:4">
      <c r="B57" s="101" t="s">
        <v>110</v>
      </c>
      <c r="D57" s="1" t="s">
        <v>167</v>
      </c>
    </row>
    <row r="58" spans="2:4">
      <c r="B58" s="101" t="s">
        <v>111</v>
      </c>
      <c r="D58" s="1" t="s">
        <v>168</v>
      </c>
    </row>
    <row r="59" spans="2:4">
      <c r="B59" s="101" t="s">
        <v>85</v>
      </c>
      <c r="D59" s="1" t="s">
        <v>171</v>
      </c>
    </row>
    <row r="60" spans="2:4">
      <c r="D60" s="1" t="s">
        <v>172</v>
      </c>
    </row>
    <row r="61" spans="2:4">
      <c r="D61" s="1" t="s">
        <v>173</v>
      </c>
    </row>
    <row r="62" spans="2:4">
      <c r="D62" s="1" t="s">
        <v>174</v>
      </c>
    </row>
    <row r="63" spans="2:4">
      <c r="D63" s="1" t="s">
        <v>175</v>
      </c>
    </row>
    <row r="64" spans="2:4">
      <c r="D64" s="1" t="s">
        <v>176</v>
      </c>
    </row>
    <row r="65" spans="4:4">
      <c r="D65" s="1" t="s">
        <v>177</v>
      </c>
    </row>
    <row r="66" spans="4:4">
      <c r="D66" s="1" t="s">
        <v>178</v>
      </c>
    </row>
    <row r="67" spans="4:4">
      <c r="D67" s="1" t="s">
        <v>179</v>
      </c>
    </row>
    <row r="68" spans="4:4">
      <c r="D68" s="1" t="s">
        <v>180</v>
      </c>
    </row>
    <row r="69" spans="4:4">
      <c r="D69" s="1" t="s">
        <v>181</v>
      </c>
    </row>
    <row r="70" spans="4:4">
      <c r="D70" s="1" t="s">
        <v>182</v>
      </c>
    </row>
    <row r="71" spans="4:4">
      <c r="D71" s="1" t="s">
        <v>183</v>
      </c>
    </row>
    <row r="72" spans="4:4">
      <c r="D72" s="1" t="s">
        <v>188</v>
      </c>
    </row>
  </sheetData>
  <mergeCells count="4">
    <mergeCell ref="C2:D2"/>
    <mergeCell ref="E2:F2"/>
    <mergeCell ref="B6:B8"/>
    <mergeCell ref="B15:C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E8CC132E632649A4415449AB88693C" ma:contentTypeVersion="2" ma:contentTypeDescription="Create a new document." ma:contentTypeScope="" ma:versionID="7f92b16002ff032db822f1f9a416d674">
  <xsd:schema xmlns:xsd="http://www.w3.org/2001/XMLSchema" xmlns:xs="http://www.w3.org/2001/XMLSchema" xmlns:p="http://schemas.microsoft.com/office/2006/metadata/properties" xmlns:ns2="4d9e135a-479d-474e-b2ea-d86555bab897" targetNamespace="http://schemas.microsoft.com/office/2006/metadata/properties" ma:root="true" ma:fieldsID="ce3d73e630f5e3e30e43b01c29dfdfef" ns2:_="">
    <xsd:import namespace="4d9e135a-479d-474e-b2ea-d86555bab89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e135a-479d-474e-b2ea-d86555bab8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9664C5-DA3C-4674-8445-1B4FE765134E}">
  <ds:schemaRefs>
    <ds:schemaRef ds:uri="http://schemas.microsoft.com/sharepoint/v3/contenttype/forms"/>
  </ds:schemaRefs>
</ds:datastoreItem>
</file>

<file path=customXml/itemProps2.xml><?xml version="1.0" encoding="utf-8"?>
<ds:datastoreItem xmlns:ds="http://schemas.openxmlformats.org/officeDocument/2006/customXml" ds:itemID="{5609C2E2-1938-4B80-81A7-D083C089AE7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d9e135a-479d-474e-b2ea-d86555bab897"/>
    <ds:schemaRef ds:uri="http://www.w3.org/XML/1998/namespace"/>
    <ds:schemaRef ds:uri="http://purl.org/dc/dcmitype/"/>
  </ds:schemaRefs>
</ds:datastoreItem>
</file>

<file path=customXml/itemProps3.xml><?xml version="1.0" encoding="utf-8"?>
<ds:datastoreItem xmlns:ds="http://schemas.openxmlformats.org/officeDocument/2006/customXml" ds:itemID="{B7BD1660-3D4E-44DB-A705-19FEB6B8A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e135a-479d-474e-b2ea-d86555bab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HOW TO</vt:lpstr>
      <vt:lpstr>PREUVES GLOBALES</vt:lpstr>
      <vt:lpstr>PREUVES PAR PHASE</vt:lpstr>
      <vt:lpstr>1. OBJECTIF BBCA</vt:lpstr>
      <vt:lpstr>2. CONCEPTION</vt:lpstr>
      <vt:lpstr>BDD</vt:lpstr>
    </vt:vector>
  </TitlesOfParts>
  <Manager/>
  <Company>EGIS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GONTIER Louise</dc:creator>
  <cp:keywords/>
  <dc:description/>
  <cp:lastModifiedBy>Hélène Genin</cp:lastModifiedBy>
  <cp:revision/>
  <dcterms:created xsi:type="dcterms:W3CDTF">2022-08-31T14:08:47Z</dcterms:created>
  <dcterms:modified xsi:type="dcterms:W3CDTF">2024-04-30T13:31:30Z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0x01010007E8CC132E632649A4415449AB88693C</vt:lpwstr>
  </property>
</Properties>
</file>